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000 Tracy Documents Copy\IDEA Const Site Costs - Main Folder\00 IDEA Const Site Costs\"/>
    </mc:Choice>
  </mc:AlternateContent>
  <xr:revisionPtr revIDLastSave="0" documentId="8_{34D06173-599F-40CF-9D82-81B293906E66}" xr6:coauthVersionLast="47" xr6:coauthVersionMax="47" xr10:uidLastSave="{00000000-0000-0000-0000-000000000000}"/>
  <bookViews>
    <workbookView xWindow="-28920" yWindow="-120" windowWidth="29040" windowHeight="15720" xr2:uid="{9CB054F1-4FED-4BE0-A31F-F8E448532D39}"/>
  </bookViews>
  <sheets>
    <sheet name="Austin Campuses" sheetId="1" r:id="rId1"/>
  </sheets>
  <definedNames>
    <definedName name="_xlnm._FilterDatabase" localSheetId="0" hidden="1">'Austin Campuses'!#REF!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U53" i="1" s="1"/>
  <c r="U52" i="1"/>
  <c r="U51" i="1"/>
  <c r="U50" i="1"/>
  <c r="U49" i="1"/>
  <c r="R48" i="1"/>
  <c r="Q48" i="1"/>
  <c r="P48" i="1"/>
  <c r="O48" i="1"/>
  <c r="S48" i="1" s="1"/>
  <c r="W48" i="1" s="1"/>
  <c r="N48" i="1"/>
  <c r="T48" i="1" s="1"/>
  <c r="X48" i="1" s="1"/>
  <c r="U47" i="1"/>
  <c r="U46" i="1"/>
  <c r="U45" i="1"/>
  <c r="R44" i="1"/>
  <c r="Q44" i="1"/>
  <c r="Q43" i="1" s="1"/>
  <c r="P44" i="1"/>
  <c r="P43" i="1" s="1"/>
  <c r="O44" i="1"/>
  <c r="O43" i="1" s="1"/>
  <c r="N44" i="1"/>
  <c r="N43" i="1" s="1"/>
  <c r="R43" i="1"/>
  <c r="U42" i="1"/>
  <c r="V41" i="1"/>
  <c r="R41" i="1"/>
  <c r="R38" i="1" s="1"/>
  <c r="Q41" i="1"/>
  <c r="P41" i="1"/>
  <c r="O41" i="1"/>
  <c r="O38" i="1" s="1"/>
  <c r="N41" i="1"/>
  <c r="T41" i="1" s="1"/>
  <c r="X41" i="1" s="1"/>
  <c r="U40" i="1"/>
  <c r="R40" i="1"/>
  <c r="R39" i="1"/>
  <c r="Q39" i="1"/>
  <c r="P39" i="1"/>
  <c r="P38" i="1" s="1"/>
  <c r="O39" i="1"/>
  <c r="N39" i="1"/>
  <c r="N38" i="1" s="1"/>
  <c r="Q38" i="1"/>
  <c r="U37" i="1"/>
  <c r="R36" i="1"/>
  <c r="Q36" i="1"/>
  <c r="P36" i="1"/>
  <c r="P33" i="1" s="1"/>
  <c r="O36" i="1"/>
  <c r="N36" i="1"/>
  <c r="T36" i="1" s="1"/>
  <c r="X36" i="1" s="1"/>
  <c r="U35" i="1"/>
  <c r="R35" i="1"/>
  <c r="R34" i="1" s="1"/>
  <c r="R33" i="1" s="1"/>
  <c r="S34" i="1"/>
  <c r="W34" i="1" s="1"/>
  <c r="Q34" i="1"/>
  <c r="P34" i="1"/>
  <c r="O34" i="1"/>
  <c r="N34" i="1"/>
  <c r="N33" i="1" s="1"/>
  <c r="Q33" i="1"/>
  <c r="O33" i="1"/>
  <c r="U32" i="1"/>
  <c r="R31" i="1"/>
  <c r="Q31" i="1"/>
  <c r="P31" i="1"/>
  <c r="O31" i="1"/>
  <c r="N31" i="1"/>
  <c r="T31" i="1" s="1"/>
  <c r="X31" i="1" s="1"/>
  <c r="U30" i="1"/>
  <c r="R30" i="1"/>
  <c r="R27" i="1" s="1"/>
  <c r="R26" i="1" s="1"/>
  <c r="U29" i="1"/>
  <c r="U28" i="1"/>
  <c r="S27" i="1"/>
  <c r="W27" i="1" s="1"/>
  <c r="Q27" i="1"/>
  <c r="P27" i="1"/>
  <c r="O27" i="1"/>
  <c r="N27" i="1"/>
  <c r="N26" i="1" s="1"/>
  <c r="Q26" i="1"/>
  <c r="P26" i="1"/>
  <c r="O26" i="1"/>
  <c r="U25" i="1"/>
  <c r="U24" i="1"/>
  <c r="U23" i="1"/>
  <c r="R22" i="1"/>
  <c r="Q22" i="1"/>
  <c r="P22" i="1"/>
  <c r="O22" i="1"/>
  <c r="N22" i="1"/>
  <c r="T22" i="1" s="1"/>
  <c r="X22" i="1" s="1"/>
  <c r="U21" i="1"/>
  <c r="R20" i="1"/>
  <c r="Q20" i="1"/>
  <c r="P20" i="1"/>
  <c r="O20" i="1"/>
  <c r="N20" i="1"/>
  <c r="T20" i="1" s="1"/>
  <c r="X20" i="1" s="1"/>
  <c r="U19" i="1"/>
  <c r="R19" i="1"/>
  <c r="U18" i="1"/>
  <c r="R17" i="1"/>
  <c r="Q17" i="1"/>
  <c r="Q16" i="1" s="1"/>
  <c r="P17" i="1"/>
  <c r="O17" i="1"/>
  <c r="N17" i="1"/>
  <c r="R16" i="1"/>
  <c r="P16" i="1"/>
  <c r="O16" i="1"/>
  <c r="N16" i="1"/>
  <c r="T16" i="1" s="1"/>
  <c r="X16" i="1" s="1"/>
  <c r="U15" i="1"/>
  <c r="U14" i="1"/>
  <c r="R13" i="1"/>
  <c r="Q13" i="1"/>
  <c r="P13" i="1"/>
  <c r="O13" i="1"/>
  <c r="N13" i="1"/>
  <c r="T13" i="1" s="1"/>
  <c r="R12" i="1"/>
  <c r="Q12" i="1"/>
  <c r="P12" i="1"/>
  <c r="O12" i="1"/>
  <c r="N12" i="1"/>
  <c r="U11" i="1"/>
  <c r="R10" i="1"/>
  <c r="Q10" i="1"/>
  <c r="P10" i="1"/>
  <c r="O10" i="1"/>
  <c r="N10" i="1"/>
  <c r="T10" i="1" s="1"/>
  <c r="X10" i="1" s="1"/>
  <c r="R9" i="1"/>
  <c r="R6" i="1" s="1"/>
  <c r="R5" i="1" s="1"/>
  <c r="U8" i="1"/>
  <c r="U7" i="1"/>
  <c r="Q6" i="1"/>
  <c r="P6" i="1"/>
  <c r="O6" i="1"/>
  <c r="N6" i="1"/>
  <c r="Q5" i="1"/>
  <c r="P5" i="1"/>
  <c r="O5" i="1"/>
  <c r="N5" i="1"/>
  <c r="T33" i="1" l="1"/>
  <c r="X33" i="1" s="1"/>
  <c r="S33" i="1"/>
  <c r="W33" i="1" s="1"/>
  <c r="T26" i="1"/>
  <c r="X26" i="1" s="1"/>
  <c r="S26" i="1"/>
  <c r="W26" i="1" s="1"/>
  <c r="T5" i="1"/>
  <c r="X5" i="1" s="1"/>
  <c r="T6" i="1"/>
  <c r="X6" i="1" s="1"/>
  <c r="T12" i="1"/>
  <c r="X12" i="1" s="1"/>
  <c r="X13" i="1"/>
  <c r="T43" i="1"/>
  <c r="X43" i="1" s="1"/>
  <c r="S43" i="1"/>
  <c r="W43" i="1" s="1"/>
  <c r="T38" i="1"/>
  <c r="X38" i="1" s="1"/>
  <c r="S38" i="1"/>
  <c r="W38" i="1" s="1"/>
  <c r="S17" i="1"/>
  <c r="W17" i="1" s="1"/>
  <c r="T17" i="1"/>
  <c r="X17" i="1" s="1"/>
  <c r="S5" i="1"/>
  <c r="W5" i="1" s="1"/>
  <c r="U9" i="1"/>
  <c r="S41" i="1"/>
  <c r="W41" i="1" s="1"/>
  <c r="S22" i="1"/>
  <c r="W22" i="1" s="1"/>
  <c r="S36" i="1"/>
  <c r="W36" i="1" s="1"/>
  <c r="S16" i="1"/>
  <c r="W16" i="1" s="1"/>
  <c r="S31" i="1"/>
  <c r="W31" i="1" s="1"/>
  <c r="S44" i="1"/>
  <c r="W44" i="1" s="1"/>
  <c r="S10" i="1"/>
  <c r="W10" i="1" s="1"/>
  <c r="S39" i="1"/>
  <c r="W39" i="1" s="1"/>
  <c r="T44" i="1"/>
  <c r="X44" i="1" s="1"/>
  <c r="T39" i="1"/>
  <c r="X39" i="1" s="1"/>
  <c r="S6" i="1"/>
  <c r="W6" i="1" s="1"/>
  <c r="S13" i="1"/>
  <c r="S20" i="1"/>
  <c r="W20" i="1" s="1"/>
  <c r="T27" i="1"/>
  <c r="X27" i="1" s="1"/>
  <c r="T34" i="1"/>
  <c r="X34" i="1" s="1"/>
  <c r="S12" i="1" l="1"/>
  <c r="W12" i="1" s="1"/>
  <c r="W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Almazan</author>
    <author>Verenice Marquez</author>
    <author>tc={43DAC442-21FF-4666-88AB-A0D11EED9891}</author>
  </authors>
  <commentList>
    <comment ref="N3" authorId="0" shapeId="0" xr:uid="{F4F8FF70-5676-488A-B77D-61664D123483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PMSI Fee only. PMSI Reimb costs tracked in next column.</t>
        </r>
      </text>
    </comment>
    <comment ref="O3" authorId="0" shapeId="0" xr:uid="{36D89861-06C8-4E11-B211-1D013751D780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PMSI Reimb, A/E Fee's, Other Consultant Fees, Consultant Reimb, Regulatory, Permits, Advertisement Costs
</t>
        </r>
      </text>
    </comment>
    <comment ref="P3" authorId="1" shapeId="0" xr:uid="{5524DCEF-7A40-4AB9-9D0A-80EC2DF6D6AA}">
      <text>
        <r>
          <rPr>
            <b/>
            <sz val="9"/>
            <color indexed="81"/>
            <rFont val="Tahoma"/>
            <family val="2"/>
          </rPr>
          <t>Verenice Marquez:</t>
        </r>
        <r>
          <rPr>
            <sz val="9"/>
            <color indexed="81"/>
            <rFont val="Tahoma"/>
            <family val="2"/>
          </rPr>
          <t xml:space="preserve">
GC Contract &amp; Kitchen Equipment &amp; Playground Outside Furniture</t>
        </r>
      </text>
    </comment>
    <comment ref="Q3" authorId="1" shapeId="0" xr:uid="{FE4270C0-BB26-49DC-9435-6BC908F648B5}">
      <text>
        <r>
          <rPr>
            <b/>
            <sz val="9"/>
            <color indexed="81"/>
            <rFont val="Tahoma"/>
            <family val="2"/>
          </rPr>
          <t>Verenice Marquez:</t>
        </r>
        <r>
          <rPr>
            <sz val="9"/>
            <color indexed="81"/>
            <rFont val="Tahoma"/>
            <family val="2"/>
          </rPr>
          <t xml:space="preserve">
Temporary utilities &amp; Utility improvements &amp; Electrical Service charges &amp; Traffic impact fee's Owner Insperational signs</t>
        </r>
      </text>
    </comment>
    <comment ref="R3" authorId="0" shapeId="0" xr:uid="{C2D2B741-4E5B-4F52-B313-87E9088C7673}">
      <text>
        <r>
          <rPr>
            <sz val="11"/>
            <color theme="1"/>
            <rFont val="Aptos Narrow"/>
            <family val="2"/>
            <scheme val="minor"/>
          </rPr>
          <t>Tracy Almazan:
Includes:
Land, Attorney Fees, Financing Costs, Builders Risk</t>
        </r>
      </text>
    </comment>
    <comment ref="V3" authorId="2" shapeId="0" xr:uid="{43DAC442-21FF-4666-88AB-A0D11EED989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Pavilion areas?</t>
      </text>
    </comment>
    <comment ref="B10" authorId="0" shapeId="0" xr:uid="{654709C2-6FC9-4BDF-B1FD-866F889B16A5}">
      <text>
        <r>
          <rPr>
            <sz val="11"/>
            <color theme="1"/>
            <rFont val="Aptos Narrow"/>
            <family val="2"/>
            <scheme val="minor"/>
          </rPr>
          <t>Tracy Almazan:
Health Prof Ph 2 and ARO costs split as follows:
Health Prof Ph 2 = 67.5%
ARO = 32.5%</t>
        </r>
      </text>
    </comment>
    <comment ref="R13" authorId="0" shapeId="0" xr:uid="{DA0C8714-615E-475F-922E-9C45DA3852B9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Bluff Springs Land Costs = 2015 Bond $1,598,021</t>
        </r>
      </text>
    </comment>
    <comment ref="P22" authorId="0" shapeId="0" xr:uid="{A867311E-3755-46D3-9BCA-343703C228EB}">
      <text>
        <r>
          <rPr>
            <sz val="11"/>
            <color theme="1"/>
            <rFont val="Aptos Narrow"/>
            <family val="2"/>
            <scheme val="minor"/>
          </rPr>
          <t>Tracy Almazan:
Portables = $94,499 included in this cost</t>
        </r>
      </text>
    </comment>
    <comment ref="B24" authorId="0" shapeId="0" xr:uid="{F985EE23-5BE2-4C80-AAE0-C56EF2E7E619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Sitework, Portables &amp; Secondary School</t>
        </r>
      </text>
    </comment>
    <comment ref="B25" authorId="0" shapeId="0" xr:uid="{912D337C-5C0B-4A9F-98C4-FFDABF3FC3BB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Primary School &amp; Portables
</t>
        </r>
      </text>
    </comment>
    <comment ref="P37" authorId="0" shapeId="0" xr:uid="{1E1E9C3C-0DA6-4303-B448-1AC98C1F5CF0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$97K was paid to Joeris for Off-Site Brownie Lane work at Rundberg Ph 2. Moved $97k coded to 2016A &amp; 2016B Bond from Pflugerville Ph 2 to Rundberg Ph 2.</t>
        </r>
      </text>
    </comment>
    <comment ref="R37" authorId="0" shapeId="0" xr:uid="{5D4BBB72-C354-4CA2-BB4E-38E6B881435A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$100k in PMSI CR was for Edgecliff (Altamesa) Land. Moved to Edgecliff Ph 1</t>
        </r>
      </text>
    </comment>
    <comment ref="P40" authorId="0" shapeId="0" xr:uid="{7AEB6448-6475-414A-B947-30D1BBDE1BA7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includes $90 overpayment to Joeris GC Contract. 
</t>
        </r>
      </text>
    </comment>
    <comment ref="R40" authorId="0" shapeId="0" xr:uid="{882E8899-1543-4563-AA51-CE001F87DF3B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$250K for Edgecliff land was carried in RR Tech Ph 1 PMSI CR. Moved $250k to Edgecliff Ph 1.</t>
        </r>
      </text>
    </comment>
    <comment ref="P48" authorId="0" shapeId="0" xr:uid="{1C5A751F-263E-4DF7-9F61-9F66B55D22E2}">
      <text>
        <r>
          <rPr>
            <sz val="11"/>
            <color theme="1"/>
            <rFont val="Aptos Narrow"/>
            <family val="2"/>
            <scheme val="minor"/>
          </rPr>
          <t>Tracy Almazan:
Included $181K for HVAC Control Changes</t>
        </r>
      </text>
    </comment>
    <comment ref="P52" authorId="0" shapeId="0" xr:uid="{7EF40F87-89FD-43C3-9FD1-3F8BDC0ACA2F}">
      <text>
        <r>
          <rPr>
            <b/>
            <sz val="9"/>
            <color indexed="81"/>
            <rFont val="Tahoma"/>
            <family val="2"/>
          </rPr>
          <t>Tracy Almazan:</t>
        </r>
        <r>
          <rPr>
            <sz val="9"/>
            <color indexed="81"/>
            <rFont val="Tahoma"/>
            <family val="2"/>
          </rPr>
          <t xml:space="preserve">
$97K was paid from 2016A &amp; 2016B Bond to Joeris for Off-Site Brownie Lane work at Rundberg Ph 2. Moved $97k from Pflugerville Ph 2 to Rundberg Ph 2.</t>
        </r>
      </text>
    </comment>
  </commentList>
</comments>
</file>

<file path=xl/sharedStrings.xml><?xml version="1.0" encoding="utf-8"?>
<sst xmlns="http://schemas.openxmlformats.org/spreadsheetml/2006/main" count="154" uniqueCount="103">
  <si>
    <t>IDEA SITE COSTS</t>
  </si>
  <si>
    <t>Region</t>
  </si>
  <si>
    <t>Site</t>
  </si>
  <si>
    <t>Launch Year</t>
  </si>
  <si>
    <t>Mascot</t>
  </si>
  <si>
    <t>IA School Number</t>
  </si>
  <si>
    <t>CP School Number</t>
  </si>
  <si>
    <t>Address</t>
  </si>
  <si>
    <t>City</t>
  </si>
  <si>
    <t>State</t>
  </si>
  <si>
    <t>Zip</t>
  </si>
  <si>
    <t>County</t>
  </si>
  <si>
    <t>Phone</t>
  </si>
  <si>
    <t>Last updated</t>
  </si>
  <si>
    <t>Project Mgmt (PMSI)</t>
  </si>
  <si>
    <t>Design Fee 
Any and All
(Arch/Eng)</t>
  </si>
  <si>
    <t>Construction
Contracts</t>
  </si>
  <si>
    <t>Other Owner
Imp &amp; Fees</t>
  </si>
  <si>
    <t>Land/Building</t>
  </si>
  <si>
    <t>True Construction Total (no land)</t>
  </si>
  <si>
    <t>All Cost (w/ land and/or building)</t>
  </si>
  <si>
    <t>Total
Funding Source</t>
  </si>
  <si>
    <t>Square Feet</t>
  </si>
  <si>
    <t>Cost /SF ratio True Construction Only</t>
  </si>
  <si>
    <t>Cost /SF ratio w/Land or Building</t>
  </si>
  <si>
    <t>Architect</t>
  </si>
  <si>
    <t>GC</t>
  </si>
  <si>
    <t>03 AUSTIN</t>
  </si>
  <si>
    <t>IDEA Health Professions</t>
  </si>
  <si>
    <t>Centaurs</t>
  </si>
  <si>
    <t>5816 WILCAB RD</t>
  </si>
  <si>
    <t>AUSTIN</t>
  </si>
  <si>
    <t>TEXAS</t>
  </si>
  <si>
    <t>TRAVIS</t>
  </si>
  <si>
    <t>512-822-4350</t>
  </si>
  <si>
    <t>IDEA Health Professions Ph 1</t>
  </si>
  <si>
    <t>HKS</t>
  </si>
  <si>
    <t xml:space="preserve">Lott Brothers </t>
  </si>
  <si>
    <t>CNP</t>
  </si>
  <si>
    <t>Operations Fundings - Overage on Int Signage</t>
  </si>
  <si>
    <t>2018 Bond</t>
  </si>
  <si>
    <t>IDEA Health Professions Ph 2</t>
  </si>
  <si>
    <t>Joeris</t>
  </si>
  <si>
    <t>2021 Bond</t>
  </si>
  <si>
    <t>IDEA Bluff Springs</t>
  </si>
  <si>
    <t>Bats</t>
  </si>
  <si>
    <t>1700 E SLAUGHTER LN</t>
  </si>
  <si>
    <t>512-822-4200</t>
  </si>
  <si>
    <t>IDEA Bluff Springs Ph 1</t>
  </si>
  <si>
    <t>American Constructors</t>
  </si>
  <si>
    <t>2015 Bond</t>
  </si>
  <si>
    <t>IDEA Kyle</t>
  </si>
  <si>
    <t>Knights</t>
  </si>
  <si>
    <t>640 PHILOMENA DR</t>
  </si>
  <si>
    <t>KYLE</t>
  </si>
  <si>
    <t>HAYS</t>
  </si>
  <si>
    <t>512-669-8761</t>
  </si>
  <si>
    <t>IDEA Kyle Ph 1</t>
  </si>
  <si>
    <t>Kencon</t>
  </si>
  <si>
    <t>2017 Bond</t>
  </si>
  <si>
    <t>IDEA Kyle Ph 2</t>
  </si>
  <si>
    <t>2019 Bond</t>
  </si>
  <si>
    <t>IDEA Montopolis (Ph 1 Only) Prep/Academy/Portables</t>
  </si>
  <si>
    <t>Bulldogs</t>
  </si>
  <si>
    <t>1701 VARGAS RD</t>
  </si>
  <si>
    <t>512-646-2800</t>
  </si>
  <si>
    <t>New Build</t>
  </si>
  <si>
    <t xml:space="preserve">2013 Bond </t>
  </si>
  <si>
    <t>2014 Bond</t>
  </si>
  <si>
    <t>IDEA Parmer Park</t>
  </si>
  <si>
    <t>Panthers</t>
  </si>
  <si>
    <t>1438 E YAGER LN</t>
  </si>
  <si>
    <t>512-822-4850</t>
  </si>
  <si>
    <t>IDEA Parmer Park Ph 1</t>
  </si>
  <si>
    <t>IDEA Parmer Park Ph 2</t>
  </si>
  <si>
    <t>IDEA Pflugerville</t>
  </si>
  <si>
    <t>Wizards</t>
  </si>
  <si>
    <t>1901 E WELLS BRANCH PKWY</t>
  </si>
  <si>
    <t>PFLUGERVILLE</t>
  </si>
  <si>
    <t>512-822-4700</t>
  </si>
  <si>
    <t>IDEA Pflugerville Ph 1</t>
  </si>
  <si>
    <t>IDEA Pflugerville Ph 2</t>
  </si>
  <si>
    <t xml:space="preserve">IDEA Round Rock Tech </t>
  </si>
  <si>
    <t>Thunderbirds</t>
  </si>
  <si>
    <t>3301 GREENLAWN BLVD</t>
  </si>
  <si>
    <t>ROUND ROCK</t>
  </si>
  <si>
    <t>WILLIAMSON</t>
  </si>
  <si>
    <t>IDEA Round Rock Tech Ph 1</t>
  </si>
  <si>
    <t>Lott Brothers</t>
  </si>
  <si>
    <t>IDEA Round Rock Tech Ph 2</t>
  </si>
  <si>
    <t>Baird Williams</t>
  </si>
  <si>
    <t>2022A Bond</t>
  </si>
  <si>
    <t>IDEA Rundberg</t>
  </si>
  <si>
    <t>Rattlers</t>
  </si>
  <si>
    <t>9504 N IH 35</t>
  </si>
  <si>
    <t>512-822-4800</t>
  </si>
  <si>
    <t>Renovation</t>
  </si>
  <si>
    <t>IDEA Rundberg Ph 1</t>
  </si>
  <si>
    <t>Tegrity</t>
  </si>
  <si>
    <t>IDEA Rundberg Ph 2</t>
  </si>
  <si>
    <t>Discretionary Fund</t>
  </si>
  <si>
    <t>2016A Bond</t>
  </si>
  <si>
    <t>2016B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</si>
</sst>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8"/>
      <color rgb="FF0070C0"/>
      <name val="Aptos Narrow"/>
      <family val="2"/>
    </font>
    <font>
      <sz val="24"/>
      <name val="Aptos Narrow"/>
      <family val="2"/>
    </font>
    <font>
      <sz val="24"/>
      <color theme="1"/>
      <name val="Aptos Narrow"/>
      <family val="2"/>
    </font>
    <font>
      <sz val="10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0"/>
      <name val="Aptos Narrow"/>
      <family val="2"/>
    </font>
    <font>
      <b/>
      <sz val="12"/>
      <name val="Aptos Narrow"/>
      <family val="2"/>
    </font>
    <font>
      <b/>
      <sz val="11"/>
      <color theme="1"/>
      <name val="Aptos Narrow"/>
      <family val="2"/>
    </font>
    <font>
      <b/>
      <sz val="11"/>
      <color theme="1" tint="0.34998626667073579"/>
      <name val="Aptos Narrow"/>
      <family val="2"/>
    </font>
    <font>
      <sz val="11"/>
      <color theme="1" tint="0.34998626667073579"/>
      <name val="Aptos Narrow"/>
      <family val="2"/>
    </font>
    <font>
      <b/>
      <sz val="12"/>
      <color theme="2" tint="-0.499984740745262"/>
      <name val="Aptos Narrow"/>
      <family val="2"/>
    </font>
    <font>
      <b/>
      <sz val="12"/>
      <color theme="1"/>
      <name val="Aptos Narrow"/>
      <family val="2"/>
    </font>
    <font>
      <b/>
      <sz val="14"/>
      <color theme="8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u/>
      <sz val="11"/>
      <color theme="10"/>
      <name val="Aptos Narrow"/>
      <family val="2"/>
    </font>
    <font>
      <b/>
      <sz val="10"/>
      <color theme="1"/>
      <name val="Aptos Narrow"/>
      <family val="2"/>
    </font>
    <font>
      <u/>
      <sz val="11"/>
      <color theme="10"/>
      <name val="Aptos Narrow"/>
      <family val="2"/>
    </font>
    <font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8" xfId="0" applyFont="1" applyBorder="1" applyAlignment="1">
      <alignment horizontal="left" vertical="center" indent="1"/>
    </xf>
    <xf numFmtId="0" fontId="16" fillId="0" borderId="9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44" fontId="7" fillId="0" borderId="10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8" fillId="0" borderId="11" xfId="2" applyFont="1" applyBorder="1"/>
    <xf numFmtId="0" fontId="10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44" fontId="10" fillId="0" borderId="11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vertical="center"/>
    </xf>
    <xf numFmtId="164" fontId="10" fillId="0" borderId="11" xfId="1" applyNumberFormat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6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/>
    </xf>
    <xf numFmtId="0" fontId="20" fillId="0" borderId="11" xfId="2" applyFont="1" applyBorder="1"/>
    <xf numFmtId="0" fontId="7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44" fontId="10" fillId="0" borderId="10" xfId="0" applyNumberFormat="1" applyFont="1" applyBorder="1" applyAlignment="1">
      <alignment vertical="center"/>
    </xf>
    <xf numFmtId="164" fontId="7" fillId="0" borderId="11" xfId="1" applyNumberFormat="1" applyFont="1" applyFill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6" fillId="0" borderId="13" xfId="0" applyFont="1" applyBorder="1" applyAlignment="1">
      <alignment horizontal="left" vertical="center" indent="3"/>
    </xf>
    <xf numFmtId="0" fontId="20" fillId="0" borderId="11" xfId="2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7" fillId="0" borderId="11" xfId="0" applyFont="1" applyBorder="1" applyAlignment="1">
      <alignment horizontal="left" vertical="center" indent="1"/>
    </xf>
    <xf numFmtId="0" fontId="18" fillId="0" borderId="11" xfId="2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6" fillId="0" borderId="15" xfId="0" applyFont="1" applyBorder="1" applyAlignment="1">
      <alignment horizontal="left" vertical="center" indent="3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ptos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rgb="FF000000"/>
        </bottom>
      </border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38</xdr:col>
      <xdr:colOff>76972</xdr:colOff>
      <xdr:row>0</xdr:row>
      <xdr:rowOff>154184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684A6-CFBB-4EDB-B0A4-98A580F90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9028"/>
        <a:stretch/>
      </xdr:blipFill>
      <xdr:spPr>
        <a:xfrm>
          <a:off x="0" y="0"/>
          <a:ext cx="29175847" cy="1541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racy Almazan" id="{D61588CA-D838-4E28-BC11-911EAE10C64D}" userId="S::talmazan_pmsitx.com#ext#@ideapublicschoolsorg.onmicrosoft.com::f5347da6-657d-464d-b411-17772afc669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0103F9-E67B-40F1-870C-E1C2F73F13F9}" name="tbl_SiteCosts4" displayName="tbl_SiteCosts4" ref="A3:Z53" totalsRowShown="0" headerRowBorderDxfId="11" tableBorderDxfId="12">
  <tableColumns count="26">
    <tableColumn id="1" xr3:uid="{C57FDEB4-4CBD-486D-A8A7-A1FD11A9FBE6}" name="Region"/>
    <tableColumn id="2" xr3:uid="{90E22723-9230-4E4F-88AC-86D580AA238C}" name="Site" dataDxfId="10"/>
    <tableColumn id="3" xr3:uid="{DB3E7A0C-2386-4EFD-8F97-7003379D0FFF}" name="Launch Year"/>
    <tableColumn id="4" xr3:uid="{0812973B-BC2F-4A32-A6D7-9D5E0EB75494}" name="Mascot" dataDxfId="9"/>
    <tableColumn id="5" xr3:uid="{70A83221-D395-43B9-9D6D-8C2A06CCEBC9}" name="IA School Number"/>
    <tableColumn id="6" xr3:uid="{C5F5BD85-5917-4CFB-B5DE-F597CAB6216C}" name="CP School Number"/>
    <tableColumn id="7" xr3:uid="{274912C9-73B4-4DD2-8D8C-DDAF0EB5BBF3}" name="Address" dataDxfId="8" dataCellStyle="Hyperlink"/>
    <tableColumn id="8" xr3:uid="{7AAE07C7-4FB3-49FC-BCD5-F4D4465F6B4F}" name="City"/>
    <tableColumn id="9" xr3:uid="{F7BB7A84-E23F-4AE8-B38B-32A6F2D90721}" name="State" dataDxfId="7"/>
    <tableColumn id="10" xr3:uid="{49E9535A-54AC-4E43-985B-ABB25CB0F2D1}" name="Zip" dataDxfId="6"/>
    <tableColumn id="11" xr3:uid="{BDF41D61-D79B-4BB7-A816-820CA59414DE}" name="County" dataDxfId="5"/>
    <tableColumn id="12" xr3:uid="{EEB4C2EC-8F6C-4BC4-8D08-4C96DA7268D8}" name="Phone"/>
    <tableColumn id="13" xr3:uid="{FEEDC6AA-0119-4AB6-9AC9-1B37B83FBA06}" name="Last updated"/>
    <tableColumn id="14" xr3:uid="{83F53ABE-6189-4500-8D42-823720394B3C}" name="Project Mgmt (PMSI)"/>
    <tableColumn id="15" xr3:uid="{0DB15C70-C426-4EA5-86E0-FD84CFB31DA2}" name="Design Fee _x000a_Any and All_x000a_(Arch/Eng)"/>
    <tableColumn id="16" xr3:uid="{18D2B9C1-7B82-4B81-B376-72088BA4032A}" name="Construction_x000a_Contracts"/>
    <tableColumn id="17" xr3:uid="{F5C8D9AB-9D98-422F-9448-3009BF53E255}" name="Other Owner_x000a_Imp &amp; Fees"/>
    <tableColumn id="18" xr3:uid="{11BFDB64-CA92-4DB4-BDB0-2992BC6FDCBD}" name="Land/Building"/>
    <tableColumn id="19" xr3:uid="{782F8087-FE60-457A-9462-72F8F6F43174}" name="True Construction Total (no land)"/>
    <tableColumn id="20" xr3:uid="{A9EB016A-B145-4DB8-BBC0-A62A52197C14}" name="All Cost (w/ land and/or building)"/>
    <tableColumn id="26" xr3:uid="{7312D93B-8348-4EDB-9DF6-087843AD33CF}" name="Total_x000a_Funding Source" dataDxfId="4"/>
    <tableColumn id="21" xr3:uid="{E749DAC9-AE00-4ACA-B43B-8372B249294E}" name="Square Feet"/>
    <tableColumn id="22" xr3:uid="{D2158526-65D0-4F21-A152-6B64D77143C2}" name="Cost /SF ratio True Construction Only" dataDxfId="3"/>
    <tableColumn id="23" xr3:uid="{D78FAB2B-6572-4B3F-94E7-90E191A56EF9}" name="Cost /SF ratio w/Land or Building" dataDxfId="2"/>
    <tableColumn id="24" xr3:uid="{CB27C762-282E-4276-A30F-BC5801C7D5DD}" name="Architect" dataDxfId="1"/>
    <tableColumn id="25" xr3:uid="{877972EF-111E-4D14-AB7C-5C57E247ADD6}" name="GC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3" dT="2024-12-12T11:03:11.20" personId="{D61588CA-D838-4E28-BC11-911EAE10C64D}" id="{43DAC442-21FF-4666-88AB-A0D11EED9891}">
    <text>Include Pavilion areas?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?q=1901+E+Wells+branch+pkwy+pflugerville+tx+78660&amp;um=1&amp;ie=UTF-8&amp;sa=X&amp;ved=0ahUKEwjC8p6Hot_VAhXJx4MKHYysDH0Q_AUICigB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google.com/maps/search/1700+E+Slaughter+Ln,+Austin,+TX/@26.1669756,-98.0083416,15z/data=!3m1!4b1" TargetMode="External"/><Relationship Id="rId7" Type="http://schemas.openxmlformats.org/officeDocument/2006/relationships/hyperlink" Target="https://www.google.com/maps/place/3301+Greenlawn+Blvd,+Round+Rock,+TX+78664/@30.478777,-97.663147,17z/data=!3m1!4b1!4m5!3m4!1s0x8644ce2e8f42d233:0xdc30f476655b29ad!8m2!3d30.478777!4d-97.6609583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www.google.com/maps/place/9504+S+IH+35+Frontage+Rd,+Austin,+TX+78748/@30.1624016,-97.7912252,17z/data=!3m1!4b1!4m5!3m4!1s0x865b4cd44130d2f5:0x7347820c397d8849!8m2!3d30.1624016!4d-97.7890365" TargetMode="External"/><Relationship Id="rId1" Type="http://schemas.openxmlformats.org/officeDocument/2006/relationships/hyperlink" Target="https://www.google.com/maps/place/IDEA+Public+School/@30.2258738,-97.7016065,17z/data=!3m1!4b1!4m5!3m4!1s0x8644b41de5f731b7:0x7d08fb300d15d19b!8m2!3d30.2258738!4d-97.6994178" TargetMode="External"/><Relationship Id="rId6" Type="http://schemas.openxmlformats.org/officeDocument/2006/relationships/hyperlink" Target="https://www.google.com/maps/place/1438+E+Yager+Ln,+Austin,+TX+78753/@30.389238,-97.6554717,17z/data=!3m1!4b1!4m5!3m4!1s0x8644c8d66d9e2d25:0x420532ca01767195!8m2!3d30.389238!4d-97.653283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google.com/maps/place/5816+Wilcab+Rd,+Austin,+TX+78721/data=!4m2!3m1!1s0x8644b64203a42e9f:0x869a29930a44ef75?sa=X&amp;ved=2ahUKEwiZy5nM1szcAhUCTawKHYKwAMYQ8gEwAHoECAMQAQ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google.com/maps/place/29%C2%B059'49.8%22N+97%C2%B051'50.3%22W/@29.9970551,-97.8658611,16.5z/data=!4m6!3m5!1s0x0:0x0!7e2!8m2!3d29.9971568!4d-97.863984" TargetMode="External"/><Relationship Id="rId9" Type="http://schemas.openxmlformats.org/officeDocument/2006/relationships/printerSettings" Target="../printerSettings/printerSettings1.bin"/><Relationship Id="rId1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BAF8-729D-40A6-8038-1F02648BAA46}">
  <sheetPr>
    <tabColor rgb="FF0070C0"/>
    <pageSetUpPr fitToPage="1"/>
  </sheetPr>
  <dimension ref="A2:AB73"/>
  <sheetViews>
    <sheetView showGridLines="0" tabSelected="1" zoomScale="130" zoomScaleNormal="130" workbookViewId="0">
      <pane xSplit="13" ySplit="3" topLeftCell="P4" activePane="bottomRight" state="frozen"/>
      <selection pane="topRight" activeCell="N1" sqref="N1"/>
      <selection pane="bottomLeft" activeCell="A4" sqref="A4"/>
      <selection pane="bottomRight" activeCell="P44" sqref="P44"/>
    </sheetView>
  </sheetViews>
  <sheetFormatPr defaultColWidth="9.08984375" defaultRowHeight="15" customHeight="1" outlineLevelRow="1" x14ac:dyDescent="0.35"/>
  <cols>
    <col min="1" max="1" width="14.36328125" style="20" customWidth="1"/>
    <col min="2" max="2" width="49.08984375" style="59" customWidth="1"/>
    <col min="3" max="3" width="13.54296875" style="60" customWidth="1"/>
    <col min="4" max="4" width="13.54296875" style="60" hidden="1" customWidth="1"/>
    <col min="5" max="6" width="11.6328125" style="60" hidden="1" customWidth="1"/>
    <col min="7" max="7" width="31.54296875" style="61" hidden="1" customWidth="1"/>
    <col min="8" max="8" width="16.6328125" style="61" hidden="1" customWidth="1"/>
    <col min="9" max="9" width="10.6328125" style="61" hidden="1" customWidth="1"/>
    <col min="10" max="10" width="6.90625" style="61" hidden="1" customWidth="1"/>
    <col min="11" max="11" width="19.453125" style="27" hidden="1" customWidth="1"/>
    <col min="12" max="12" width="13.36328125" style="27" hidden="1" customWidth="1"/>
    <col min="13" max="13" width="10.90625" style="27" hidden="1" customWidth="1"/>
    <col min="14" max="14" width="19.26953125" style="27" customWidth="1"/>
    <col min="15" max="15" width="15" style="27" customWidth="1"/>
    <col min="16" max="16" width="18.7265625" style="5" customWidth="1"/>
    <col min="17" max="17" width="15" style="5" customWidth="1"/>
    <col min="18" max="18" width="16.08984375" style="27" customWidth="1"/>
    <col min="19" max="21" width="20.6328125" style="27" customWidth="1"/>
    <col min="22" max="22" width="12.54296875" style="27" customWidth="1"/>
    <col min="23" max="24" width="20.6328125" style="27" customWidth="1"/>
    <col min="25" max="25" width="16.6328125" style="27" customWidth="1"/>
    <col min="26" max="26" width="13.90625" style="27" customWidth="1"/>
    <col min="27" max="27" width="9.08984375" style="6"/>
    <col min="28" max="16384" width="9.08984375" style="27"/>
  </cols>
  <sheetData>
    <row r="2" spans="1:28" s="4" customFormat="1" ht="37.5" thickBot="1" x14ac:dyDescent="0.4">
      <c r="A2" s="1" t="s">
        <v>0</v>
      </c>
      <c r="B2" s="2"/>
      <c r="C2" s="3"/>
      <c r="D2" s="3"/>
      <c r="E2" s="3"/>
      <c r="F2" s="3"/>
      <c r="L2" s="5"/>
      <c r="AA2" s="6"/>
    </row>
    <row r="3" spans="1:28" s="20" customFormat="1" ht="44" thickBot="1" x14ac:dyDescent="0.4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2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4" t="s">
        <v>20</v>
      </c>
      <c r="U3" s="15" t="s">
        <v>21</v>
      </c>
      <c r="V3" s="16" t="s">
        <v>22</v>
      </c>
      <c r="W3" s="17" t="s">
        <v>23</v>
      </c>
      <c r="X3" s="18" t="s">
        <v>24</v>
      </c>
      <c r="Y3" s="19" t="s">
        <v>25</v>
      </c>
      <c r="Z3" s="19" t="s">
        <v>26</v>
      </c>
      <c r="AA3" s="6"/>
    </row>
    <row r="4" spans="1:28" s="6" customFormat="1" ht="18.5" outlineLevel="1" x14ac:dyDescent="0.35">
      <c r="A4" s="21" t="s">
        <v>27</v>
      </c>
      <c r="B4" s="22"/>
      <c r="C4" s="23"/>
      <c r="D4" s="23"/>
      <c r="E4" s="23"/>
      <c r="F4" s="23"/>
      <c r="G4" s="24"/>
      <c r="H4" s="24"/>
      <c r="I4" s="24"/>
      <c r="J4" s="25"/>
      <c r="K4" s="24"/>
      <c r="L4" s="26"/>
      <c r="M4" s="27"/>
      <c r="N4" s="28"/>
      <c r="O4" s="28"/>
      <c r="P4" s="28"/>
      <c r="Q4" s="28"/>
      <c r="R4" s="28"/>
      <c r="S4" s="28"/>
      <c r="T4" s="28"/>
      <c r="U4" s="28"/>
      <c r="V4" s="29"/>
      <c r="W4" s="30"/>
      <c r="X4" s="30"/>
      <c r="Y4" s="28"/>
      <c r="Z4" s="28"/>
      <c r="AB4" s="27"/>
    </row>
    <row r="5" spans="1:28" s="6" customFormat="1" ht="14.5" outlineLevel="1" x14ac:dyDescent="0.35">
      <c r="A5" s="31"/>
      <c r="B5" s="32" t="s">
        <v>28</v>
      </c>
      <c r="C5" s="33">
        <v>2019</v>
      </c>
      <c r="D5" s="33" t="s">
        <v>29</v>
      </c>
      <c r="E5" s="33">
        <v>108807191</v>
      </c>
      <c r="F5" s="33">
        <v>108807091</v>
      </c>
      <c r="G5" s="34" t="s">
        <v>30</v>
      </c>
      <c r="H5" s="31" t="s">
        <v>31</v>
      </c>
      <c r="I5" s="31" t="s">
        <v>32</v>
      </c>
      <c r="J5" s="35">
        <v>78721</v>
      </c>
      <c r="K5" s="35" t="s">
        <v>33</v>
      </c>
      <c r="L5" s="36" t="s">
        <v>34</v>
      </c>
      <c r="M5" s="37"/>
      <c r="N5" s="38">
        <f>N6+N10</f>
        <v>329660.08</v>
      </c>
      <c r="O5" s="38">
        <f t="shared" ref="O5:R5" si="0">O6+O10</f>
        <v>1569021.54</v>
      </c>
      <c r="P5" s="38">
        <f t="shared" si="0"/>
        <v>18699735.199999999</v>
      </c>
      <c r="Q5" s="38">
        <f t="shared" si="0"/>
        <v>190289.57</v>
      </c>
      <c r="R5" s="38">
        <f t="shared" si="0"/>
        <v>5319076.79</v>
      </c>
      <c r="S5" s="38">
        <f>SUM(N5:Q5)</f>
        <v>20788706.390000001</v>
      </c>
      <c r="T5" s="38">
        <f>SUM(N5:R5)</f>
        <v>26107783.18</v>
      </c>
      <c r="U5" s="39"/>
      <c r="V5" s="40">
        <v>118290</v>
      </c>
      <c r="W5" s="39">
        <f t="shared" ref="W5:W48" si="1">S5/V5</f>
        <v>175.74356572829487</v>
      </c>
      <c r="X5" s="39">
        <f t="shared" ref="X5:X48" si="2">T5/V5</f>
        <v>220.70997700566403</v>
      </c>
      <c r="Y5" s="41"/>
      <c r="Z5" s="41"/>
      <c r="AB5" s="27"/>
    </row>
    <row r="6" spans="1:28" s="6" customFormat="1" ht="14.5" outlineLevel="1" x14ac:dyDescent="0.35">
      <c r="A6" s="31"/>
      <c r="B6" s="42" t="s">
        <v>35</v>
      </c>
      <c r="C6" s="43">
        <v>2019</v>
      </c>
      <c r="D6" s="43"/>
      <c r="E6" s="43"/>
      <c r="F6" s="43"/>
      <c r="G6" s="44"/>
      <c r="H6" s="41"/>
      <c r="I6" s="41"/>
      <c r="J6" s="45"/>
      <c r="K6" s="45"/>
      <c r="L6" s="46"/>
      <c r="M6" s="47"/>
      <c r="N6" s="48">
        <f>SUM(N7:N9)</f>
        <v>223112</v>
      </c>
      <c r="O6" s="48">
        <f t="shared" ref="O6:R6" si="3">SUM(O7:O9)</f>
        <v>1117261</v>
      </c>
      <c r="P6" s="48">
        <f t="shared" si="3"/>
        <v>13365059</v>
      </c>
      <c r="Q6" s="48">
        <f t="shared" si="3"/>
        <v>141357</v>
      </c>
      <c r="R6" s="48">
        <f t="shared" si="3"/>
        <v>5315892.8099999996</v>
      </c>
      <c r="S6" s="38">
        <f>SUM(N6:Q6)</f>
        <v>14846789</v>
      </c>
      <c r="T6" s="38">
        <f>SUM(N6:R6)</f>
        <v>20162681.809999999</v>
      </c>
      <c r="U6" s="39"/>
      <c r="V6" s="49">
        <v>77394</v>
      </c>
      <c r="W6" s="39">
        <f t="shared" si="1"/>
        <v>191.83385016926377</v>
      </c>
      <c r="X6" s="39">
        <f t="shared" si="2"/>
        <v>260.51996033284234</v>
      </c>
      <c r="Y6" s="41" t="s">
        <v>36</v>
      </c>
      <c r="Z6" s="41" t="s">
        <v>37</v>
      </c>
      <c r="AB6" s="27"/>
    </row>
    <row r="7" spans="1:28" s="6" customFormat="1" ht="14.5" outlineLevel="1" x14ac:dyDescent="0.35">
      <c r="A7" s="50"/>
      <c r="B7" s="51" t="s">
        <v>38</v>
      </c>
      <c r="C7" s="43"/>
      <c r="D7" s="43"/>
      <c r="E7" s="43"/>
      <c r="F7" s="43"/>
      <c r="G7" s="52"/>
      <c r="H7" s="41"/>
      <c r="I7" s="41"/>
      <c r="J7" s="45"/>
      <c r="K7" s="41"/>
      <c r="L7" s="46"/>
      <c r="M7" s="47"/>
      <c r="N7" s="39"/>
      <c r="O7" s="39"/>
      <c r="P7" s="39">
        <v>358500</v>
      </c>
      <c r="Q7" s="39"/>
      <c r="R7" s="39"/>
      <c r="S7" s="39"/>
      <c r="T7" s="39"/>
      <c r="U7" s="30">
        <f>SUM(tbl_SiteCosts4[[#This Row],[Project Mgmt (PMSI)]:[Land/Building]])</f>
        <v>358500</v>
      </c>
      <c r="V7" s="49"/>
      <c r="W7" s="39"/>
      <c r="X7" s="39"/>
      <c r="Y7" s="53"/>
      <c r="Z7" s="54"/>
      <c r="AB7" s="27"/>
    </row>
    <row r="8" spans="1:28" s="6" customFormat="1" ht="14.5" outlineLevel="1" x14ac:dyDescent="0.35">
      <c r="A8" s="50"/>
      <c r="B8" s="51" t="s">
        <v>39</v>
      </c>
      <c r="C8" s="43"/>
      <c r="D8" s="43"/>
      <c r="E8" s="43"/>
      <c r="F8" s="43"/>
      <c r="G8" s="52"/>
      <c r="H8" s="41"/>
      <c r="I8" s="41"/>
      <c r="J8" s="45"/>
      <c r="K8" s="41"/>
      <c r="L8" s="46"/>
      <c r="M8" s="47"/>
      <c r="N8" s="39"/>
      <c r="O8" s="39"/>
      <c r="P8" s="39"/>
      <c r="Q8" s="39">
        <v>365</v>
      </c>
      <c r="R8" s="39"/>
      <c r="S8" s="39"/>
      <c r="T8" s="39"/>
      <c r="U8" s="30">
        <f>SUM(tbl_SiteCosts4[[#This Row],[Project Mgmt (PMSI)]:[Land/Building]])</f>
        <v>365</v>
      </c>
      <c r="V8" s="49"/>
      <c r="W8" s="39"/>
      <c r="X8" s="39"/>
      <c r="Y8" s="53"/>
      <c r="Z8" s="54"/>
      <c r="AB8" s="27"/>
    </row>
    <row r="9" spans="1:28" s="6" customFormat="1" ht="14.5" x14ac:dyDescent="0.35">
      <c r="A9" s="50"/>
      <c r="B9" s="51" t="s">
        <v>40</v>
      </c>
      <c r="C9" s="43"/>
      <c r="D9" s="43"/>
      <c r="E9" s="43"/>
      <c r="F9" s="43"/>
      <c r="G9" s="52"/>
      <c r="H9" s="41"/>
      <c r="I9" s="41"/>
      <c r="J9" s="45"/>
      <c r="K9" s="41"/>
      <c r="L9" s="46"/>
      <c r="M9" s="47"/>
      <c r="N9" s="39">
        <v>223112</v>
      </c>
      <c r="O9" s="39">
        <v>1117261</v>
      </c>
      <c r="P9" s="39">
        <v>13006559</v>
      </c>
      <c r="Q9" s="39">
        <v>140992</v>
      </c>
      <c r="R9" s="39">
        <f>53711+5222181.81+20000+20000</f>
        <v>5315892.8099999996</v>
      </c>
      <c r="S9" s="39"/>
      <c r="T9" s="39"/>
      <c r="U9" s="30">
        <f>SUM(tbl_SiteCosts4[[#This Row],[Project Mgmt (PMSI)]:[Land/Building]])</f>
        <v>19803816.809999999</v>
      </c>
      <c r="V9" s="49"/>
      <c r="W9" s="39"/>
      <c r="X9" s="39"/>
      <c r="Y9" s="53"/>
      <c r="Z9" s="54"/>
      <c r="AB9" s="27"/>
    </row>
    <row r="10" spans="1:28" s="6" customFormat="1" ht="14.5" outlineLevel="1" x14ac:dyDescent="0.35">
      <c r="A10" s="31"/>
      <c r="B10" s="55" t="s">
        <v>41</v>
      </c>
      <c r="C10" s="33"/>
      <c r="D10" s="33"/>
      <c r="E10" s="33"/>
      <c r="F10" s="33"/>
      <c r="G10" s="34"/>
      <c r="H10" s="31"/>
      <c r="I10" s="31"/>
      <c r="J10" s="35"/>
      <c r="K10" s="35"/>
      <c r="L10" s="36"/>
      <c r="M10" s="37"/>
      <c r="N10" s="48">
        <f>SUM(N11)</f>
        <v>106548.08</v>
      </c>
      <c r="O10" s="48">
        <f t="shared" ref="O10:R10" si="4">SUM(O11)</f>
        <v>451760.54</v>
      </c>
      <c r="P10" s="48">
        <f t="shared" si="4"/>
        <v>5334676.2</v>
      </c>
      <c r="Q10" s="48">
        <f t="shared" si="4"/>
        <v>48932.57</v>
      </c>
      <c r="R10" s="48">
        <f t="shared" si="4"/>
        <v>3183.98</v>
      </c>
      <c r="S10" s="38">
        <f>SUM(N10:Q10)</f>
        <v>5941917.3900000006</v>
      </c>
      <c r="T10" s="38">
        <f>SUM(N10:R10)</f>
        <v>5945101.370000001</v>
      </c>
      <c r="U10" s="39"/>
      <c r="V10" s="49">
        <v>27751</v>
      </c>
      <c r="W10" s="39">
        <f t="shared" si="1"/>
        <v>214.1154333177183</v>
      </c>
      <c r="X10" s="39">
        <f t="shared" si="2"/>
        <v>214.23016720118198</v>
      </c>
      <c r="Y10" s="41" t="s">
        <v>36</v>
      </c>
      <c r="Z10" s="41" t="s">
        <v>42</v>
      </c>
      <c r="AB10" s="27"/>
    </row>
    <row r="11" spans="1:28" s="6" customFormat="1" ht="14.5" outlineLevel="1" x14ac:dyDescent="0.35">
      <c r="A11" s="50"/>
      <c r="B11" s="51" t="s">
        <v>43</v>
      </c>
      <c r="C11" s="43"/>
      <c r="D11" s="43"/>
      <c r="E11" s="43"/>
      <c r="F11" s="43"/>
      <c r="G11" s="52"/>
      <c r="H11" s="41"/>
      <c r="I11" s="41"/>
      <c r="J11" s="45"/>
      <c r="K11" s="41"/>
      <c r="L11" s="46"/>
      <c r="M11" s="47"/>
      <c r="N11" s="39">
        <v>106548.08</v>
      </c>
      <c r="O11" s="39">
        <v>451760.54</v>
      </c>
      <c r="P11" s="39">
        <v>5334676.2</v>
      </c>
      <c r="Q11" s="39">
        <v>48932.57</v>
      </c>
      <c r="R11" s="39">
        <v>3183.98</v>
      </c>
      <c r="S11" s="39"/>
      <c r="T11" s="39"/>
      <c r="U11" s="30">
        <f>SUM(tbl_SiteCosts4[[#This Row],[Project Mgmt (PMSI)]:[Land/Building]])</f>
        <v>5945101.370000001</v>
      </c>
      <c r="V11" s="49"/>
      <c r="W11" s="39"/>
      <c r="X11" s="39"/>
      <c r="Y11" s="53"/>
      <c r="Z11" s="54"/>
      <c r="AB11" s="27"/>
    </row>
    <row r="12" spans="1:28" s="6" customFormat="1" ht="14.5" outlineLevel="1" x14ac:dyDescent="0.35">
      <c r="A12" s="31"/>
      <c r="B12" s="32" t="s">
        <v>44</v>
      </c>
      <c r="C12" s="33">
        <v>2016</v>
      </c>
      <c r="D12" s="33" t="s">
        <v>45</v>
      </c>
      <c r="E12" s="33">
        <v>108807137</v>
      </c>
      <c r="F12" s="33">
        <v>108807037</v>
      </c>
      <c r="G12" s="56" t="s">
        <v>46</v>
      </c>
      <c r="H12" s="31" t="s">
        <v>31</v>
      </c>
      <c r="I12" s="31" t="s">
        <v>32</v>
      </c>
      <c r="J12" s="35">
        <v>78747</v>
      </c>
      <c r="K12" s="31" t="s">
        <v>33</v>
      </c>
      <c r="L12" s="36" t="s">
        <v>47</v>
      </c>
      <c r="M12" s="37"/>
      <c r="N12" s="38" t="e">
        <f>N13+#REF!</f>
        <v>#REF!</v>
      </c>
      <c r="O12" s="38" t="e">
        <f>O13+#REF!</f>
        <v>#REF!</v>
      </c>
      <c r="P12" s="38">
        <f>P13</f>
        <v>11570733.58</v>
      </c>
      <c r="Q12" s="38">
        <f t="shared" ref="Q12:T12" si="5">Q13</f>
        <v>265742</v>
      </c>
      <c r="R12" s="38">
        <f t="shared" si="5"/>
        <v>1619502</v>
      </c>
      <c r="S12" s="38">
        <f t="shared" si="5"/>
        <v>12943942.58</v>
      </c>
      <c r="T12" s="38">
        <f t="shared" si="5"/>
        <v>14563444.58</v>
      </c>
      <c r="U12" s="39"/>
      <c r="V12" s="40">
        <v>100254</v>
      </c>
      <c r="W12" s="39">
        <f t="shared" si="1"/>
        <v>129.11148263410936</v>
      </c>
      <c r="X12" s="39">
        <f t="shared" si="2"/>
        <v>145.26547150238395</v>
      </c>
      <c r="Y12" s="41"/>
      <c r="Z12" s="41"/>
      <c r="AB12" s="27"/>
    </row>
    <row r="13" spans="1:28" s="6" customFormat="1" ht="14.5" outlineLevel="1" x14ac:dyDescent="0.35">
      <c r="A13" s="31"/>
      <c r="B13" s="55" t="s">
        <v>48</v>
      </c>
      <c r="C13" s="33">
        <v>2016</v>
      </c>
      <c r="D13" s="33"/>
      <c r="E13" s="33"/>
      <c r="F13" s="33"/>
      <c r="G13" s="56"/>
      <c r="H13" s="31"/>
      <c r="I13" s="31"/>
      <c r="J13" s="35"/>
      <c r="K13" s="31"/>
      <c r="L13" s="36"/>
      <c r="M13" s="37"/>
      <c r="N13" s="48">
        <f>SUM(N14:N15)</f>
        <v>97135</v>
      </c>
      <c r="O13" s="48">
        <f t="shared" ref="O13:R13" si="6">SUM(O14:O15)</f>
        <v>1010332</v>
      </c>
      <c r="P13" s="48">
        <f t="shared" si="6"/>
        <v>11570733.58</v>
      </c>
      <c r="Q13" s="48">
        <f t="shared" si="6"/>
        <v>265742</v>
      </c>
      <c r="R13" s="48">
        <f t="shared" si="6"/>
        <v>1619502</v>
      </c>
      <c r="S13" s="38">
        <f>SUM(N13:Q13)</f>
        <v>12943942.58</v>
      </c>
      <c r="T13" s="38">
        <f>SUM(N13:R13)</f>
        <v>14563444.58</v>
      </c>
      <c r="U13" s="39"/>
      <c r="V13" s="49">
        <v>72100</v>
      </c>
      <c r="W13" s="39">
        <f t="shared" si="1"/>
        <v>179.52763633841886</v>
      </c>
      <c r="X13" s="39">
        <f t="shared" si="2"/>
        <v>201.98952260748959</v>
      </c>
      <c r="Y13" s="41" t="s">
        <v>36</v>
      </c>
      <c r="Z13" s="41" t="s">
        <v>49</v>
      </c>
      <c r="AB13" s="27"/>
    </row>
    <row r="14" spans="1:28" s="6" customFormat="1" ht="14.5" x14ac:dyDescent="0.35">
      <c r="A14" s="50"/>
      <c r="B14" s="51" t="s">
        <v>38</v>
      </c>
      <c r="C14" s="43"/>
      <c r="D14" s="43"/>
      <c r="E14" s="43"/>
      <c r="F14" s="43"/>
      <c r="G14" s="52"/>
      <c r="H14" s="41"/>
      <c r="I14" s="41"/>
      <c r="J14" s="45"/>
      <c r="K14" s="41"/>
      <c r="L14" s="46"/>
      <c r="M14" s="47"/>
      <c r="N14" s="39"/>
      <c r="O14" s="39"/>
      <c r="P14" s="39">
        <v>403633</v>
      </c>
      <c r="Q14" s="39"/>
      <c r="R14" s="39"/>
      <c r="S14" s="39"/>
      <c r="T14" s="39"/>
      <c r="U14" s="30">
        <f>SUM(tbl_SiteCosts4[[#This Row],[Project Mgmt (PMSI)]:[Land/Building]])</f>
        <v>403633</v>
      </c>
      <c r="V14" s="49"/>
      <c r="W14" s="39"/>
      <c r="X14" s="39"/>
      <c r="Y14" s="53"/>
      <c r="Z14" s="54"/>
      <c r="AB14" s="27"/>
    </row>
    <row r="15" spans="1:28" s="6" customFormat="1" ht="14.5" outlineLevel="1" x14ac:dyDescent="0.35">
      <c r="A15" s="50"/>
      <c r="B15" s="51" t="s">
        <v>50</v>
      </c>
      <c r="C15" s="43"/>
      <c r="D15" s="43"/>
      <c r="E15" s="43"/>
      <c r="F15" s="43"/>
      <c r="G15" s="52"/>
      <c r="H15" s="41"/>
      <c r="I15" s="41"/>
      <c r="J15" s="45"/>
      <c r="K15" s="41"/>
      <c r="L15" s="46"/>
      <c r="M15" s="47"/>
      <c r="N15" s="39">
        <v>97135</v>
      </c>
      <c r="O15" s="39">
        <v>1010332</v>
      </c>
      <c r="P15" s="39">
        <v>11167100.58</v>
      </c>
      <c r="Q15" s="39">
        <v>265742</v>
      </c>
      <c r="R15" s="39">
        <v>1619502</v>
      </c>
      <c r="S15" s="39"/>
      <c r="T15" s="39"/>
      <c r="U15" s="30">
        <f>SUM(tbl_SiteCosts4[[#This Row],[Project Mgmt (PMSI)]:[Land/Building]])</f>
        <v>14159811.58</v>
      </c>
      <c r="V15" s="49"/>
      <c r="W15" s="39"/>
      <c r="X15" s="39"/>
      <c r="Y15" s="53"/>
      <c r="Z15" s="54"/>
      <c r="AB15" s="27"/>
    </row>
    <row r="16" spans="1:28" s="6" customFormat="1" ht="16" outlineLevel="1" x14ac:dyDescent="0.35">
      <c r="A16" s="57"/>
      <c r="B16" s="32" t="s">
        <v>51</v>
      </c>
      <c r="C16" s="33">
        <v>2018</v>
      </c>
      <c r="D16" s="33" t="s">
        <v>52</v>
      </c>
      <c r="E16" s="33">
        <v>108807139</v>
      </c>
      <c r="F16" s="33">
        <v>108807039</v>
      </c>
      <c r="G16" s="34" t="s">
        <v>53</v>
      </c>
      <c r="H16" s="31" t="s">
        <v>54</v>
      </c>
      <c r="I16" s="31" t="s">
        <v>32</v>
      </c>
      <c r="J16" s="35">
        <v>78640</v>
      </c>
      <c r="K16" s="31" t="s">
        <v>55</v>
      </c>
      <c r="L16" s="36" t="s">
        <v>56</v>
      </c>
      <c r="M16" s="37"/>
      <c r="N16" s="38">
        <f>N17+N20</f>
        <v>281167</v>
      </c>
      <c r="O16" s="38">
        <f t="shared" ref="O16:R16" si="7">O17+O20</f>
        <v>1499828</v>
      </c>
      <c r="P16" s="38">
        <f t="shared" si="7"/>
        <v>18565928.030000001</v>
      </c>
      <c r="Q16" s="38">
        <f t="shared" si="7"/>
        <v>285810</v>
      </c>
      <c r="R16" s="38">
        <f t="shared" si="7"/>
        <v>1491281.11</v>
      </c>
      <c r="S16" s="38">
        <f>SUM(N16:Q16)</f>
        <v>20632733.030000001</v>
      </c>
      <c r="T16" s="38">
        <f>SUM(N16:R16)</f>
        <v>22124014.140000001</v>
      </c>
      <c r="U16" s="39"/>
      <c r="V16" s="40">
        <v>105377</v>
      </c>
      <c r="W16" s="39">
        <f t="shared" si="1"/>
        <v>195.79920694269148</v>
      </c>
      <c r="X16" s="39">
        <f t="shared" si="2"/>
        <v>209.95107224536665</v>
      </c>
      <c r="Y16" s="41"/>
      <c r="Z16" s="41"/>
      <c r="AB16" s="27"/>
    </row>
    <row r="17" spans="1:28" s="6" customFormat="1" ht="16" outlineLevel="1" x14ac:dyDescent="0.35">
      <c r="A17" s="57"/>
      <c r="B17" s="55" t="s">
        <v>57</v>
      </c>
      <c r="C17" s="33">
        <v>2018</v>
      </c>
      <c r="D17" s="33"/>
      <c r="E17" s="33"/>
      <c r="F17" s="33"/>
      <c r="G17" s="34"/>
      <c r="H17" s="31"/>
      <c r="I17" s="31"/>
      <c r="J17" s="35"/>
      <c r="K17" s="31"/>
      <c r="L17" s="36"/>
      <c r="M17" s="37"/>
      <c r="N17" s="48">
        <f>SUM(N18:N19)</f>
        <v>157436</v>
      </c>
      <c r="O17" s="48">
        <f t="shared" ref="O17:R17" si="8">SUM(O18:O19)</f>
        <v>1042073</v>
      </c>
      <c r="P17" s="48">
        <f t="shared" si="8"/>
        <v>13011672.029999999</v>
      </c>
      <c r="Q17" s="48">
        <f t="shared" si="8"/>
        <v>241169</v>
      </c>
      <c r="R17" s="48">
        <f t="shared" si="8"/>
        <v>1375258.11</v>
      </c>
      <c r="S17" s="38">
        <f>SUM(N17:Q17)</f>
        <v>14452350.029999999</v>
      </c>
      <c r="T17" s="38">
        <f>SUM(N17:R17)</f>
        <v>15827608.139999999</v>
      </c>
      <c r="U17" s="39"/>
      <c r="V17" s="49">
        <v>75325</v>
      </c>
      <c r="W17" s="39">
        <f t="shared" si="1"/>
        <v>191.86657855957517</v>
      </c>
      <c r="X17" s="39">
        <f t="shared" si="2"/>
        <v>210.12423684035844</v>
      </c>
      <c r="Y17" s="41" t="s">
        <v>36</v>
      </c>
      <c r="Z17" s="41" t="s">
        <v>58</v>
      </c>
      <c r="AB17" s="27"/>
    </row>
    <row r="18" spans="1:28" s="6" customFormat="1" ht="14.5" outlineLevel="1" x14ac:dyDescent="0.35">
      <c r="A18" s="50"/>
      <c r="B18" s="51" t="s">
        <v>38</v>
      </c>
      <c r="C18" s="43"/>
      <c r="D18" s="43"/>
      <c r="E18" s="43"/>
      <c r="F18" s="43"/>
      <c r="G18" s="52"/>
      <c r="H18" s="41"/>
      <c r="I18" s="41"/>
      <c r="J18" s="45"/>
      <c r="K18" s="41"/>
      <c r="L18" s="46"/>
      <c r="M18" s="47"/>
      <c r="N18" s="39"/>
      <c r="O18" s="39"/>
      <c r="P18" s="39">
        <v>387223.03</v>
      </c>
      <c r="Q18" s="39"/>
      <c r="R18" s="39"/>
      <c r="S18" s="39"/>
      <c r="T18" s="39"/>
      <c r="U18" s="30">
        <f>SUM(tbl_SiteCosts4[[#This Row],[Project Mgmt (PMSI)]:[Land/Building]])</f>
        <v>387223.03</v>
      </c>
      <c r="V18" s="49"/>
      <c r="W18" s="39"/>
      <c r="X18" s="39"/>
      <c r="Y18" s="53"/>
      <c r="Z18" s="54"/>
      <c r="AB18" s="27"/>
    </row>
    <row r="19" spans="1:28" s="6" customFormat="1" ht="14.5" x14ac:dyDescent="0.35">
      <c r="A19" s="50"/>
      <c r="B19" s="51" t="s">
        <v>59</v>
      </c>
      <c r="C19" s="43"/>
      <c r="D19" s="43"/>
      <c r="E19" s="43"/>
      <c r="F19" s="43"/>
      <c r="G19" s="52"/>
      <c r="H19" s="41"/>
      <c r="I19" s="41"/>
      <c r="J19" s="45"/>
      <c r="K19" s="41"/>
      <c r="L19" s="46"/>
      <c r="M19" s="47"/>
      <c r="N19" s="39">
        <v>157436</v>
      </c>
      <c r="O19" s="39">
        <v>1042073</v>
      </c>
      <c r="P19" s="39">
        <v>12624449</v>
      </c>
      <c r="Q19" s="39">
        <v>241169</v>
      </c>
      <c r="R19" s="39">
        <f>9483+1340775.11+25000</f>
        <v>1375258.11</v>
      </c>
      <c r="S19" s="39"/>
      <c r="T19" s="39"/>
      <c r="U19" s="30">
        <f>SUM(tbl_SiteCosts4[[#This Row],[Project Mgmt (PMSI)]:[Land/Building]])</f>
        <v>15440385.109999999</v>
      </c>
      <c r="V19" s="49"/>
      <c r="W19" s="39"/>
      <c r="X19" s="39"/>
      <c r="Y19" s="53"/>
      <c r="Z19" s="54"/>
      <c r="AB19" s="27"/>
    </row>
    <row r="20" spans="1:28" s="6" customFormat="1" ht="16" outlineLevel="1" x14ac:dyDescent="0.35">
      <c r="A20" s="57"/>
      <c r="B20" s="55" t="s">
        <v>60</v>
      </c>
      <c r="C20" s="33"/>
      <c r="D20" s="33"/>
      <c r="E20" s="33"/>
      <c r="F20" s="33"/>
      <c r="G20" s="34"/>
      <c r="H20" s="31"/>
      <c r="I20" s="31"/>
      <c r="J20" s="35"/>
      <c r="K20" s="31"/>
      <c r="L20" s="36"/>
      <c r="M20" s="37"/>
      <c r="N20" s="48">
        <f>SUM(N21)</f>
        <v>123731</v>
      </c>
      <c r="O20" s="48">
        <f t="shared" ref="O20:R20" si="9">SUM(O21)</f>
        <v>457755</v>
      </c>
      <c r="P20" s="48">
        <f t="shared" si="9"/>
        <v>5554256</v>
      </c>
      <c r="Q20" s="48">
        <f t="shared" si="9"/>
        <v>44641</v>
      </c>
      <c r="R20" s="48">
        <f t="shared" si="9"/>
        <v>116023</v>
      </c>
      <c r="S20" s="38">
        <f>SUM(N20:Q20)</f>
        <v>6180383</v>
      </c>
      <c r="T20" s="38">
        <f>SUM(N20:R20)</f>
        <v>6296406</v>
      </c>
      <c r="U20" s="39"/>
      <c r="V20" s="49">
        <v>30052</v>
      </c>
      <c r="W20" s="39">
        <f t="shared" si="1"/>
        <v>205.65629575402636</v>
      </c>
      <c r="X20" s="39">
        <f t="shared" si="2"/>
        <v>209.51703713563157</v>
      </c>
      <c r="Y20" s="41" t="s">
        <v>36</v>
      </c>
      <c r="Z20" s="41" t="s">
        <v>58</v>
      </c>
      <c r="AB20" s="27"/>
    </row>
    <row r="21" spans="1:28" s="6" customFormat="1" ht="14.5" outlineLevel="1" x14ac:dyDescent="0.35">
      <c r="A21" s="50"/>
      <c r="B21" s="51" t="s">
        <v>61</v>
      </c>
      <c r="C21" s="43"/>
      <c r="D21" s="43"/>
      <c r="E21" s="43"/>
      <c r="F21" s="43"/>
      <c r="G21" s="52"/>
      <c r="H21" s="41"/>
      <c r="I21" s="41"/>
      <c r="J21" s="45"/>
      <c r="K21" s="41"/>
      <c r="L21" s="46"/>
      <c r="M21" s="47"/>
      <c r="N21" s="39">
        <v>123731</v>
      </c>
      <c r="O21" s="39">
        <v>457755</v>
      </c>
      <c r="P21" s="39">
        <v>5554256</v>
      </c>
      <c r="Q21" s="39">
        <v>44641</v>
      </c>
      <c r="R21" s="39">
        <v>116023</v>
      </c>
      <c r="S21" s="39"/>
      <c r="T21" s="39"/>
      <c r="U21" s="30">
        <f>SUM(tbl_SiteCosts4[[#This Row],[Project Mgmt (PMSI)]:[Land/Building]])</f>
        <v>6296406</v>
      </c>
      <c r="V21" s="49"/>
      <c r="W21" s="39"/>
      <c r="X21" s="39"/>
      <c r="Y21" s="53"/>
      <c r="Z21" s="54"/>
      <c r="AB21" s="27"/>
    </row>
    <row r="22" spans="1:28" s="6" customFormat="1" ht="16" outlineLevel="1" x14ac:dyDescent="0.35">
      <c r="A22" s="57"/>
      <c r="B22" s="32" t="s">
        <v>62</v>
      </c>
      <c r="C22" s="33">
        <v>2013</v>
      </c>
      <c r="D22" s="33" t="s">
        <v>63</v>
      </c>
      <c r="E22" s="33">
        <v>108807135</v>
      </c>
      <c r="F22" s="33">
        <v>108807035</v>
      </c>
      <c r="G22" s="56" t="s">
        <v>64</v>
      </c>
      <c r="H22" s="31" t="s">
        <v>31</v>
      </c>
      <c r="I22" s="31" t="s">
        <v>32</v>
      </c>
      <c r="J22" s="35">
        <v>78741</v>
      </c>
      <c r="K22" s="31" t="s">
        <v>33</v>
      </c>
      <c r="L22" s="36" t="s">
        <v>65</v>
      </c>
      <c r="M22" s="37" t="s">
        <v>66</v>
      </c>
      <c r="N22" s="48">
        <f>SUM(N23:N25)</f>
        <v>176582</v>
      </c>
      <c r="O22" s="48">
        <f t="shared" ref="O22:R22" si="10">SUM(O23:O25)</f>
        <v>1148715</v>
      </c>
      <c r="P22" s="48">
        <f t="shared" si="10"/>
        <v>13731087</v>
      </c>
      <c r="Q22" s="48">
        <f t="shared" si="10"/>
        <v>505385</v>
      </c>
      <c r="R22" s="48">
        <f t="shared" si="10"/>
        <v>2072894</v>
      </c>
      <c r="S22" s="38">
        <f>SUM(N22:Q22)</f>
        <v>15561769</v>
      </c>
      <c r="T22" s="38">
        <f>SUM(N22:R22)</f>
        <v>17634663</v>
      </c>
      <c r="U22" s="39"/>
      <c r="V22" s="40">
        <v>95300</v>
      </c>
      <c r="W22" s="39">
        <f t="shared" si="1"/>
        <v>163.29243441762853</v>
      </c>
      <c r="X22" s="39">
        <f t="shared" si="2"/>
        <v>185.0436831059811</v>
      </c>
      <c r="Y22" s="41" t="s">
        <v>36</v>
      </c>
      <c r="Z22" s="41" t="s">
        <v>42</v>
      </c>
      <c r="AB22" s="27"/>
    </row>
    <row r="23" spans="1:28" s="6" customFormat="1" ht="14.5" x14ac:dyDescent="0.35">
      <c r="A23" s="50"/>
      <c r="B23" s="51" t="s">
        <v>38</v>
      </c>
      <c r="C23" s="43"/>
      <c r="D23" s="43"/>
      <c r="E23" s="43"/>
      <c r="F23" s="43"/>
      <c r="G23" s="52"/>
      <c r="H23" s="41"/>
      <c r="I23" s="41"/>
      <c r="J23" s="45"/>
      <c r="K23" s="41"/>
      <c r="L23" s="46"/>
      <c r="M23" s="47"/>
      <c r="N23" s="39"/>
      <c r="O23" s="39"/>
      <c r="P23" s="39">
        <v>356314</v>
      </c>
      <c r="Q23" s="39"/>
      <c r="R23" s="39"/>
      <c r="S23" s="39"/>
      <c r="T23" s="39"/>
      <c r="U23" s="30">
        <f>SUM(tbl_SiteCosts4[[#This Row],[Project Mgmt (PMSI)]:[Land/Building]])</f>
        <v>356314</v>
      </c>
      <c r="V23" s="49"/>
      <c r="W23" s="39"/>
      <c r="X23" s="39"/>
      <c r="Y23" s="53"/>
      <c r="Z23" s="54"/>
      <c r="AB23" s="27"/>
    </row>
    <row r="24" spans="1:28" s="6" customFormat="1" ht="14.5" outlineLevel="1" x14ac:dyDescent="0.35">
      <c r="A24" s="50"/>
      <c r="B24" s="51" t="s">
        <v>67</v>
      </c>
      <c r="C24" s="43"/>
      <c r="D24" s="43"/>
      <c r="E24" s="43"/>
      <c r="F24" s="43"/>
      <c r="G24" s="52"/>
      <c r="H24" s="41"/>
      <c r="I24" s="41"/>
      <c r="J24" s="45"/>
      <c r="K24" s="41"/>
      <c r="L24" s="46"/>
      <c r="M24" s="47"/>
      <c r="N24" s="39">
        <v>115986</v>
      </c>
      <c r="O24" s="39">
        <v>1081107</v>
      </c>
      <c r="P24" s="39">
        <v>8832599</v>
      </c>
      <c r="Q24" s="39">
        <v>505385</v>
      </c>
      <c r="R24" s="39">
        <v>2058134</v>
      </c>
      <c r="S24" s="39"/>
      <c r="T24" s="39"/>
      <c r="U24" s="30">
        <f>SUM(tbl_SiteCosts4[[#This Row],[Project Mgmt (PMSI)]:[Land/Building]])</f>
        <v>12593211</v>
      </c>
      <c r="V24" s="49"/>
      <c r="W24" s="39"/>
      <c r="X24" s="39"/>
      <c r="Y24" s="53"/>
      <c r="Z24" s="54"/>
      <c r="AB24" s="27"/>
    </row>
    <row r="25" spans="1:28" s="6" customFormat="1" ht="14.5" outlineLevel="1" x14ac:dyDescent="0.35">
      <c r="A25" s="50"/>
      <c r="B25" s="51" t="s">
        <v>68</v>
      </c>
      <c r="C25" s="43"/>
      <c r="D25" s="43"/>
      <c r="E25" s="43"/>
      <c r="F25" s="43"/>
      <c r="G25" s="52"/>
      <c r="H25" s="41"/>
      <c r="I25" s="41"/>
      <c r="J25" s="45"/>
      <c r="K25" s="41"/>
      <c r="L25" s="46"/>
      <c r="M25" s="47"/>
      <c r="N25" s="39">
        <v>60596</v>
      </c>
      <c r="O25" s="39">
        <v>67608</v>
      </c>
      <c r="P25" s="39">
        <v>4542174</v>
      </c>
      <c r="Q25" s="39">
        <v>0</v>
      </c>
      <c r="R25" s="39">
        <v>14760</v>
      </c>
      <c r="S25" s="39"/>
      <c r="T25" s="39"/>
      <c r="U25" s="30">
        <f>SUM(tbl_SiteCosts4[[#This Row],[Project Mgmt (PMSI)]:[Land/Building]])</f>
        <v>4685138</v>
      </c>
      <c r="V25" s="49"/>
      <c r="W25" s="39"/>
      <c r="X25" s="39"/>
      <c r="Y25" s="53"/>
      <c r="Z25" s="54"/>
      <c r="AB25" s="27"/>
    </row>
    <row r="26" spans="1:28" s="6" customFormat="1" ht="16" outlineLevel="1" x14ac:dyDescent="0.35">
      <c r="A26" s="57"/>
      <c r="B26" s="32" t="s">
        <v>69</v>
      </c>
      <c r="C26" s="33">
        <v>2019</v>
      </c>
      <c r="D26" s="33" t="s">
        <v>70</v>
      </c>
      <c r="E26" s="33">
        <v>108807190</v>
      </c>
      <c r="F26" s="33">
        <v>108807090</v>
      </c>
      <c r="G26" s="34" t="s">
        <v>71</v>
      </c>
      <c r="H26" s="31" t="s">
        <v>31</v>
      </c>
      <c r="I26" s="31" t="s">
        <v>32</v>
      </c>
      <c r="J26" s="35">
        <v>78753</v>
      </c>
      <c r="K26" s="35" t="s">
        <v>33</v>
      </c>
      <c r="L26" s="36" t="s">
        <v>72</v>
      </c>
      <c r="M26" s="37"/>
      <c r="N26" s="38">
        <f>N27+N31</f>
        <v>360881</v>
      </c>
      <c r="O26" s="38">
        <f t="shared" ref="O26:R26" si="11">O27+O31</f>
        <v>1621040</v>
      </c>
      <c r="P26" s="38">
        <f t="shared" si="11"/>
        <v>19273017</v>
      </c>
      <c r="Q26" s="38">
        <f t="shared" si="11"/>
        <v>366599</v>
      </c>
      <c r="R26" s="38">
        <f t="shared" si="11"/>
        <v>3768555.61</v>
      </c>
      <c r="S26" s="38">
        <f>SUM(N26:Q26)</f>
        <v>21621537</v>
      </c>
      <c r="T26" s="38">
        <f>SUM(N26:R26)</f>
        <v>25390092.609999999</v>
      </c>
      <c r="U26" s="39"/>
      <c r="V26" s="40">
        <v>103785</v>
      </c>
      <c r="W26" s="39">
        <f t="shared" si="1"/>
        <v>208.33007660066482</v>
      </c>
      <c r="X26" s="39">
        <f t="shared" si="2"/>
        <v>244.64125461290166</v>
      </c>
      <c r="Y26" s="41"/>
      <c r="Z26" s="41"/>
      <c r="AB26" s="27"/>
    </row>
    <row r="27" spans="1:28" s="6" customFormat="1" ht="16" outlineLevel="1" x14ac:dyDescent="0.35">
      <c r="A27" s="57"/>
      <c r="B27" s="55" t="s">
        <v>73</v>
      </c>
      <c r="C27" s="33">
        <v>2019</v>
      </c>
      <c r="D27" s="33"/>
      <c r="E27" s="33"/>
      <c r="F27" s="33"/>
      <c r="G27" s="34"/>
      <c r="H27" s="31"/>
      <c r="I27" s="31"/>
      <c r="J27" s="35"/>
      <c r="K27" s="35"/>
      <c r="L27" s="36"/>
      <c r="M27" s="37"/>
      <c r="N27" s="48">
        <f>SUM(N28:N30)</f>
        <v>253809</v>
      </c>
      <c r="O27" s="48">
        <f t="shared" ref="O27:R27" si="12">SUM(O28:O30)</f>
        <v>1200046</v>
      </c>
      <c r="P27" s="48">
        <f t="shared" si="12"/>
        <v>13919434</v>
      </c>
      <c r="Q27" s="48">
        <f t="shared" si="12"/>
        <v>322125</v>
      </c>
      <c r="R27" s="48">
        <f t="shared" si="12"/>
        <v>3764316.61</v>
      </c>
      <c r="S27" s="38">
        <f>SUM(N27:Q27)</f>
        <v>15695414</v>
      </c>
      <c r="T27" s="38">
        <f>SUM(N27:R27)</f>
        <v>19459730.609999999</v>
      </c>
      <c r="U27" s="39"/>
      <c r="V27" s="49">
        <v>77934</v>
      </c>
      <c r="W27" s="39">
        <f t="shared" si="1"/>
        <v>201.39366643570202</v>
      </c>
      <c r="X27" s="39">
        <f t="shared" si="2"/>
        <v>249.69500615905767</v>
      </c>
      <c r="Y27" s="41" t="s">
        <v>36</v>
      </c>
      <c r="Z27" s="41" t="s">
        <v>58</v>
      </c>
      <c r="AB27" s="27"/>
    </row>
    <row r="28" spans="1:28" s="6" customFormat="1" ht="14.5" outlineLevel="1" x14ac:dyDescent="0.35">
      <c r="A28" s="50"/>
      <c r="B28" s="51" t="s">
        <v>38</v>
      </c>
      <c r="C28" s="43"/>
      <c r="D28" s="43"/>
      <c r="E28" s="43"/>
      <c r="F28" s="43"/>
      <c r="G28" s="52"/>
      <c r="H28" s="41"/>
      <c r="I28" s="41"/>
      <c r="J28" s="45"/>
      <c r="K28" s="41"/>
      <c r="L28" s="46"/>
      <c r="M28" s="47"/>
      <c r="N28" s="39"/>
      <c r="O28" s="39"/>
      <c r="P28" s="39">
        <v>358000</v>
      </c>
      <c r="Q28" s="39"/>
      <c r="R28" s="39"/>
      <c r="S28" s="39"/>
      <c r="T28" s="39"/>
      <c r="U28" s="30">
        <f>SUM(tbl_SiteCosts4[[#This Row],[Project Mgmt (PMSI)]:[Land/Building]])</f>
        <v>358000</v>
      </c>
      <c r="V28" s="49"/>
      <c r="W28" s="39"/>
      <c r="X28" s="39"/>
      <c r="Y28" s="53"/>
      <c r="Z28" s="54"/>
      <c r="AB28" s="27"/>
    </row>
    <row r="29" spans="1:28" s="6" customFormat="1" ht="14.5" outlineLevel="1" x14ac:dyDescent="0.35">
      <c r="A29" s="50"/>
      <c r="B29" s="51" t="s">
        <v>39</v>
      </c>
      <c r="C29" s="43"/>
      <c r="D29" s="43"/>
      <c r="E29" s="43"/>
      <c r="F29" s="43"/>
      <c r="G29" s="52"/>
      <c r="H29" s="41"/>
      <c r="I29" s="41"/>
      <c r="J29" s="45"/>
      <c r="K29" s="41"/>
      <c r="L29" s="46"/>
      <c r="M29" s="47"/>
      <c r="N29" s="39"/>
      <c r="O29" s="39"/>
      <c r="P29" s="39"/>
      <c r="Q29" s="39">
        <v>579</v>
      </c>
      <c r="R29" s="39"/>
      <c r="S29" s="39"/>
      <c r="T29" s="39"/>
      <c r="U29" s="30">
        <f>SUM(tbl_SiteCosts4[[#This Row],[Project Mgmt (PMSI)]:[Land/Building]])</f>
        <v>579</v>
      </c>
      <c r="V29" s="49"/>
      <c r="W29" s="39"/>
      <c r="X29" s="39"/>
      <c r="Y29" s="53"/>
      <c r="Z29" s="54"/>
      <c r="AB29" s="27"/>
    </row>
    <row r="30" spans="1:28" s="6" customFormat="1" ht="14.5" x14ac:dyDescent="0.35">
      <c r="A30" s="50"/>
      <c r="B30" s="58" t="s">
        <v>40</v>
      </c>
      <c r="C30" s="43"/>
      <c r="D30" s="43"/>
      <c r="E30" s="43"/>
      <c r="F30" s="43"/>
      <c r="G30" s="52"/>
      <c r="H30" s="41"/>
      <c r="I30" s="41"/>
      <c r="J30" s="45"/>
      <c r="K30" s="41"/>
      <c r="L30" s="46"/>
      <c r="M30" s="47"/>
      <c r="N30" s="39">
        <v>253809</v>
      </c>
      <c r="O30" s="39">
        <v>1200046</v>
      </c>
      <c r="P30" s="39">
        <v>13561434</v>
      </c>
      <c r="Q30" s="39">
        <v>321546</v>
      </c>
      <c r="R30" s="39">
        <f>30952+3688364.61+45000</f>
        <v>3764316.61</v>
      </c>
      <c r="S30" s="39"/>
      <c r="T30" s="39"/>
      <c r="U30" s="30">
        <f>SUM(tbl_SiteCosts4[[#This Row],[Project Mgmt (PMSI)]:[Land/Building]])</f>
        <v>19101151.609999999</v>
      </c>
      <c r="V30" s="49"/>
      <c r="W30" s="39"/>
      <c r="X30" s="39"/>
      <c r="Y30" s="53"/>
      <c r="Z30" s="53"/>
      <c r="AB30" s="27"/>
    </row>
    <row r="31" spans="1:28" s="6" customFormat="1" ht="16" outlineLevel="1" x14ac:dyDescent="0.35">
      <c r="A31" s="57"/>
      <c r="B31" s="55" t="s">
        <v>74</v>
      </c>
      <c r="C31" s="33"/>
      <c r="D31" s="33"/>
      <c r="E31" s="33"/>
      <c r="F31" s="33"/>
      <c r="G31" s="34"/>
      <c r="H31" s="31"/>
      <c r="I31" s="31"/>
      <c r="J31" s="35"/>
      <c r="K31" s="35"/>
      <c r="L31" s="36"/>
      <c r="M31" s="37"/>
      <c r="N31" s="48">
        <f>SUM(N32)</f>
        <v>107072</v>
      </c>
      <c r="O31" s="48">
        <f t="shared" ref="O31:R31" si="13">SUM(O32)</f>
        <v>420994</v>
      </c>
      <c r="P31" s="48">
        <f t="shared" si="13"/>
        <v>5353583</v>
      </c>
      <c r="Q31" s="48">
        <f t="shared" si="13"/>
        <v>44474</v>
      </c>
      <c r="R31" s="48">
        <f t="shared" si="13"/>
        <v>4239</v>
      </c>
      <c r="S31" s="38">
        <f>SUM(N31:Q31)</f>
        <v>5926123</v>
      </c>
      <c r="T31" s="38">
        <f>SUM(N31:R31)</f>
        <v>5930362</v>
      </c>
      <c r="U31" s="39"/>
      <c r="V31" s="49">
        <v>25851</v>
      </c>
      <c r="W31" s="39">
        <f t="shared" si="1"/>
        <v>229.24153804494989</v>
      </c>
      <c r="X31" s="39">
        <f t="shared" si="2"/>
        <v>229.40551622761208</v>
      </c>
      <c r="Y31" s="41" t="s">
        <v>36</v>
      </c>
      <c r="Z31" s="41" t="s">
        <v>58</v>
      </c>
      <c r="AB31" s="27"/>
    </row>
    <row r="32" spans="1:28" s="6" customFormat="1" ht="14.5" outlineLevel="1" x14ac:dyDescent="0.35">
      <c r="A32" s="50"/>
      <c r="B32" s="51" t="s">
        <v>43</v>
      </c>
      <c r="C32" s="43"/>
      <c r="D32" s="43"/>
      <c r="E32" s="43"/>
      <c r="F32" s="43"/>
      <c r="G32" s="52"/>
      <c r="H32" s="41"/>
      <c r="I32" s="41"/>
      <c r="J32" s="45"/>
      <c r="K32" s="41"/>
      <c r="L32" s="46"/>
      <c r="M32" s="47"/>
      <c r="N32" s="39">
        <v>107072</v>
      </c>
      <c r="O32" s="39">
        <v>420994</v>
      </c>
      <c r="P32" s="39">
        <v>5353583</v>
      </c>
      <c r="Q32" s="39">
        <v>44474</v>
      </c>
      <c r="R32" s="39">
        <v>4239</v>
      </c>
      <c r="S32" s="39"/>
      <c r="T32" s="39"/>
      <c r="U32" s="30">
        <f>SUM(tbl_SiteCosts4[[#This Row],[Project Mgmt (PMSI)]:[Land/Building]])</f>
        <v>5930362</v>
      </c>
      <c r="V32" s="49"/>
      <c r="W32" s="39"/>
      <c r="X32" s="39"/>
      <c r="Y32" s="53"/>
      <c r="Z32" s="54"/>
      <c r="AB32" s="27"/>
    </row>
    <row r="33" spans="1:28" s="6" customFormat="1" ht="16" outlineLevel="1" x14ac:dyDescent="0.35">
      <c r="A33" s="57"/>
      <c r="B33" s="32" t="s">
        <v>75</v>
      </c>
      <c r="C33" s="33">
        <v>2018</v>
      </c>
      <c r="D33" s="33" t="s">
        <v>76</v>
      </c>
      <c r="E33" s="33">
        <v>108807138</v>
      </c>
      <c r="F33" s="33">
        <v>108807038</v>
      </c>
      <c r="G33" s="34" t="s">
        <v>77</v>
      </c>
      <c r="H33" s="31" t="s">
        <v>78</v>
      </c>
      <c r="I33" s="31" t="s">
        <v>32</v>
      </c>
      <c r="J33" s="35">
        <v>78660</v>
      </c>
      <c r="K33" s="31" t="s">
        <v>33</v>
      </c>
      <c r="L33" s="36" t="s">
        <v>79</v>
      </c>
      <c r="M33" s="37"/>
      <c r="N33" s="38">
        <f>N34+N36</f>
        <v>326642</v>
      </c>
      <c r="O33" s="38">
        <f t="shared" ref="O33:R33" si="14">O34+O36</f>
        <v>1711352</v>
      </c>
      <c r="P33" s="38">
        <f t="shared" si="14"/>
        <v>19860610</v>
      </c>
      <c r="Q33" s="38">
        <f t="shared" si="14"/>
        <v>343178</v>
      </c>
      <c r="R33" s="38">
        <f t="shared" si="14"/>
        <v>1494611.54</v>
      </c>
      <c r="S33" s="38">
        <f>SUM(N33:Q33)</f>
        <v>22241782</v>
      </c>
      <c r="T33" s="38">
        <f>SUM(N33:R33)</f>
        <v>23736393.539999999</v>
      </c>
      <c r="U33" s="39"/>
      <c r="V33" s="40">
        <v>112177</v>
      </c>
      <c r="W33" s="39">
        <f t="shared" si="1"/>
        <v>198.27399556058728</v>
      </c>
      <c r="X33" s="39">
        <f t="shared" si="2"/>
        <v>211.59768526525045</v>
      </c>
      <c r="Y33" s="41"/>
      <c r="Z33" s="41"/>
      <c r="AB33" s="27"/>
    </row>
    <row r="34" spans="1:28" s="6" customFormat="1" ht="16" outlineLevel="1" x14ac:dyDescent="0.35">
      <c r="A34" s="57"/>
      <c r="B34" s="55" t="s">
        <v>80</v>
      </c>
      <c r="C34" s="33">
        <v>2018</v>
      </c>
      <c r="D34" s="33"/>
      <c r="E34" s="33"/>
      <c r="F34" s="33"/>
      <c r="G34" s="34"/>
      <c r="H34" s="31"/>
      <c r="I34" s="31"/>
      <c r="J34" s="35"/>
      <c r="K34" s="31"/>
      <c r="L34" s="36"/>
      <c r="M34" s="37"/>
      <c r="N34" s="48">
        <f>SUM(N35)</f>
        <v>198344</v>
      </c>
      <c r="O34" s="48">
        <f t="shared" ref="O34:R34" si="15">SUM(O35)</f>
        <v>1246018</v>
      </c>
      <c r="P34" s="48">
        <f t="shared" si="15"/>
        <v>14200678</v>
      </c>
      <c r="Q34" s="48">
        <f t="shared" si="15"/>
        <v>298753</v>
      </c>
      <c r="R34" s="48">
        <f t="shared" si="15"/>
        <v>1478047.54</v>
      </c>
      <c r="S34" s="38">
        <f>SUM(N34:Q34)</f>
        <v>15943793</v>
      </c>
      <c r="T34" s="38">
        <f>SUM(N34:R34)</f>
        <v>17421840.539999999</v>
      </c>
      <c r="U34" s="39"/>
      <c r="V34" s="49">
        <v>79400</v>
      </c>
      <c r="W34" s="39">
        <f t="shared" si="1"/>
        <v>200.80343828715365</v>
      </c>
      <c r="X34" s="39">
        <f t="shared" si="2"/>
        <v>219.41864659949621</v>
      </c>
      <c r="Y34" s="41" t="s">
        <v>36</v>
      </c>
      <c r="Z34" s="41" t="s">
        <v>37</v>
      </c>
      <c r="AB34" s="27"/>
    </row>
    <row r="35" spans="1:28" s="6" customFormat="1" ht="14.5" outlineLevel="1" x14ac:dyDescent="0.35">
      <c r="A35" s="50"/>
      <c r="B35" s="51" t="s">
        <v>59</v>
      </c>
      <c r="C35" s="43"/>
      <c r="D35" s="43"/>
      <c r="E35" s="43"/>
      <c r="F35" s="43"/>
      <c r="G35" s="52"/>
      <c r="H35" s="41"/>
      <c r="I35" s="41"/>
      <c r="J35" s="45"/>
      <c r="K35" s="41"/>
      <c r="L35" s="46"/>
      <c r="M35" s="47"/>
      <c r="N35" s="39">
        <v>198344</v>
      </c>
      <c r="O35" s="39">
        <v>1246018</v>
      </c>
      <c r="P35" s="39">
        <v>14200678</v>
      </c>
      <c r="Q35" s="39">
        <v>298753</v>
      </c>
      <c r="R35" s="39">
        <f>7423+1470624.54</f>
        <v>1478047.54</v>
      </c>
      <c r="S35" s="39"/>
      <c r="T35" s="39"/>
      <c r="U35" s="30">
        <f>SUM(tbl_SiteCosts4[[#This Row],[Project Mgmt (PMSI)]:[Land/Building]])</f>
        <v>17421840.539999999</v>
      </c>
      <c r="V35" s="49"/>
      <c r="W35" s="39"/>
      <c r="X35" s="39"/>
      <c r="Y35" s="53"/>
      <c r="Z35" s="54"/>
      <c r="AB35" s="27"/>
    </row>
    <row r="36" spans="1:28" s="6" customFormat="1" ht="16" outlineLevel="1" x14ac:dyDescent="0.35">
      <c r="A36" s="57"/>
      <c r="B36" s="55" t="s">
        <v>81</v>
      </c>
      <c r="C36" s="33"/>
      <c r="D36" s="33"/>
      <c r="E36" s="33"/>
      <c r="F36" s="33"/>
      <c r="G36" s="34"/>
      <c r="H36" s="31"/>
      <c r="I36" s="31"/>
      <c r="J36" s="35"/>
      <c r="K36" s="31"/>
      <c r="L36" s="36"/>
      <c r="M36" s="37"/>
      <c r="N36" s="48">
        <f>SUM(N37)</f>
        <v>128298</v>
      </c>
      <c r="O36" s="48">
        <f t="shared" ref="O36:R36" si="16">SUM(O37)</f>
        <v>465334</v>
      </c>
      <c r="P36" s="48">
        <f t="shared" si="16"/>
        <v>5659932</v>
      </c>
      <c r="Q36" s="48">
        <f t="shared" si="16"/>
        <v>44425</v>
      </c>
      <c r="R36" s="48">
        <f t="shared" si="16"/>
        <v>16564</v>
      </c>
      <c r="S36" s="38">
        <f>SUM(N36:Q36)</f>
        <v>6297989</v>
      </c>
      <c r="T36" s="38">
        <f>SUM(N36:R36)</f>
        <v>6314553</v>
      </c>
      <c r="U36" s="39"/>
      <c r="V36" s="49">
        <v>32777</v>
      </c>
      <c r="W36" s="39">
        <f t="shared" si="1"/>
        <v>192.14659669890472</v>
      </c>
      <c r="X36" s="39">
        <f t="shared" si="2"/>
        <v>192.65195106324558</v>
      </c>
      <c r="Y36" s="41" t="s">
        <v>36</v>
      </c>
      <c r="Z36" s="41" t="s">
        <v>42</v>
      </c>
      <c r="AB36" s="27"/>
    </row>
    <row r="37" spans="1:28" s="6" customFormat="1" ht="14.5" outlineLevel="1" x14ac:dyDescent="0.35">
      <c r="A37" s="50"/>
      <c r="B37" s="51" t="s">
        <v>61</v>
      </c>
      <c r="C37" s="43"/>
      <c r="D37" s="43"/>
      <c r="E37" s="43"/>
      <c r="F37" s="43"/>
      <c r="G37" s="52"/>
      <c r="H37" s="41"/>
      <c r="I37" s="41"/>
      <c r="J37" s="45"/>
      <c r="K37" s="41"/>
      <c r="L37" s="46"/>
      <c r="M37" s="47"/>
      <c r="N37" s="39">
        <v>128298</v>
      </c>
      <c r="O37" s="39">
        <v>465334</v>
      </c>
      <c r="P37" s="39">
        <v>5659932</v>
      </c>
      <c r="Q37" s="39">
        <v>44425</v>
      </c>
      <c r="R37" s="39">
        <v>16564</v>
      </c>
      <c r="S37" s="39"/>
      <c r="T37" s="39"/>
      <c r="U37" s="30">
        <f>SUM(tbl_SiteCosts4[[#This Row],[Project Mgmt (PMSI)]:[Land/Building]])</f>
        <v>6314553</v>
      </c>
      <c r="V37" s="49"/>
      <c r="W37" s="39"/>
      <c r="X37" s="39"/>
      <c r="Y37" s="53"/>
      <c r="Z37" s="54"/>
      <c r="AB37" s="27"/>
    </row>
    <row r="38" spans="1:28" s="6" customFormat="1" ht="16" outlineLevel="1" x14ac:dyDescent="0.35">
      <c r="A38" s="57"/>
      <c r="B38" s="32" t="s">
        <v>82</v>
      </c>
      <c r="C38" s="33">
        <v>2020</v>
      </c>
      <c r="D38" s="33" t="s">
        <v>83</v>
      </c>
      <c r="E38" s="33">
        <v>108807300</v>
      </c>
      <c r="F38" s="33">
        <v>108807200</v>
      </c>
      <c r="G38" s="34" t="s">
        <v>84</v>
      </c>
      <c r="H38" s="31" t="s">
        <v>85</v>
      </c>
      <c r="I38" s="31" t="s">
        <v>32</v>
      </c>
      <c r="J38" s="35">
        <v>78664</v>
      </c>
      <c r="K38" s="35" t="s">
        <v>86</v>
      </c>
      <c r="L38" s="36"/>
      <c r="M38" s="37"/>
      <c r="N38" s="38">
        <f>N39+N41</f>
        <v>456089</v>
      </c>
      <c r="O38" s="38">
        <f t="shared" ref="O38:R38" si="17">O39+O41</f>
        <v>1647529</v>
      </c>
      <c r="P38" s="38">
        <f t="shared" si="17"/>
        <v>21570323</v>
      </c>
      <c r="Q38" s="38">
        <f t="shared" si="17"/>
        <v>691465</v>
      </c>
      <c r="R38" s="38">
        <f t="shared" si="17"/>
        <v>4726180.8600000003</v>
      </c>
      <c r="S38" s="38">
        <f>SUM(N38:Q38)</f>
        <v>24365406</v>
      </c>
      <c r="T38" s="38">
        <f>SUM(N38:R38)</f>
        <v>29091586.859999999</v>
      </c>
      <c r="U38" s="39"/>
      <c r="V38" s="40">
        <v>106646</v>
      </c>
      <c r="W38" s="39">
        <f t="shared" si="1"/>
        <v>228.46994730228982</v>
      </c>
      <c r="X38" s="39">
        <f t="shared" si="2"/>
        <v>272.78647919284361</v>
      </c>
      <c r="Y38" s="41"/>
      <c r="Z38" s="41"/>
      <c r="AB38" s="27"/>
    </row>
    <row r="39" spans="1:28" s="6" customFormat="1" ht="16" outlineLevel="1" x14ac:dyDescent="0.35">
      <c r="A39" s="57"/>
      <c r="B39" s="55" t="s">
        <v>87</v>
      </c>
      <c r="C39" s="33">
        <v>2020</v>
      </c>
      <c r="D39" s="33"/>
      <c r="E39" s="33"/>
      <c r="F39" s="33"/>
      <c r="G39" s="34"/>
      <c r="H39" s="31"/>
      <c r="I39" s="31"/>
      <c r="J39" s="35"/>
      <c r="K39" s="35"/>
      <c r="L39" s="36"/>
      <c r="M39" s="37"/>
      <c r="N39" s="48">
        <f>SUM(N40)</f>
        <v>241335</v>
      </c>
      <c r="O39" s="48">
        <f t="shared" ref="O39:R39" si="18">SUM(O40)</f>
        <v>1142730</v>
      </c>
      <c r="P39" s="48">
        <f t="shared" si="18"/>
        <v>14411847</v>
      </c>
      <c r="Q39" s="48">
        <f t="shared" si="18"/>
        <v>611529</v>
      </c>
      <c r="R39" s="48">
        <f t="shared" si="18"/>
        <v>4719842.8600000003</v>
      </c>
      <c r="S39" s="38">
        <f>SUM(N39:Q39)</f>
        <v>16407441</v>
      </c>
      <c r="T39" s="38">
        <f>SUM(N39:R39)</f>
        <v>21127283.859999999</v>
      </c>
      <c r="U39" s="39"/>
      <c r="V39" s="49">
        <v>75967</v>
      </c>
      <c r="W39" s="39">
        <f t="shared" si="1"/>
        <v>215.9811628733529</v>
      </c>
      <c r="X39" s="39">
        <f t="shared" si="2"/>
        <v>278.11133597483115</v>
      </c>
      <c r="Y39" s="41" t="s">
        <v>36</v>
      </c>
      <c r="Z39" s="41" t="s">
        <v>88</v>
      </c>
      <c r="AB39" s="27"/>
    </row>
    <row r="40" spans="1:28" s="6" customFormat="1" ht="14.5" x14ac:dyDescent="0.35">
      <c r="A40" s="50"/>
      <c r="B40" s="51" t="s">
        <v>61</v>
      </c>
      <c r="C40" s="43"/>
      <c r="D40" s="43"/>
      <c r="E40" s="43"/>
      <c r="F40" s="43"/>
      <c r="G40" s="52"/>
      <c r="H40" s="41"/>
      <c r="I40" s="41"/>
      <c r="J40" s="45"/>
      <c r="K40" s="41"/>
      <c r="L40" s="46"/>
      <c r="M40" s="47"/>
      <c r="N40" s="39">
        <v>241335</v>
      </c>
      <c r="O40" s="39">
        <v>1142730</v>
      </c>
      <c r="P40" s="39">
        <v>14411847</v>
      </c>
      <c r="Q40" s="39">
        <v>611529</v>
      </c>
      <c r="R40" s="39">
        <f>54001+4665841.86</f>
        <v>4719842.8600000003</v>
      </c>
      <c r="S40" s="39"/>
      <c r="T40" s="39"/>
      <c r="U40" s="30">
        <f>SUM(tbl_SiteCosts4[[#This Row],[Project Mgmt (PMSI)]:[Land/Building]])</f>
        <v>21127283.859999999</v>
      </c>
      <c r="V40" s="49"/>
      <c r="W40" s="39"/>
      <c r="X40" s="39"/>
      <c r="Y40" s="53"/>
      <c r="Z40" s="54"/>
      <c r="AB40" s="27"/>
    </row>
    <row r="41" spans="1:28" s="6" customFormat="1" ht="16" outlineLevel="1" x14ac:dyDescent="0.35">
      <c r="A41" s="57"/>
      <c r="B41" s="55" t="s">
        <v>89</v>
      </c>
      <c r="C41" s="33"/>
      <c r="D41" s="33"/>
      <c r="E41" s="33"/>
      <c r="F41" s="33"/>
      <c r="G41" s="34"/>
      <c r="H41" s="31"/>
      <c r="I41" s="31"/>
      <c r="J41" s="35"/>
      <c r="K41" s="35"/>
      <c r="L41" s="36"/>
      <c r="M41" s="37"/>
      <c r="N41" s="48">
        <f>SUM(N42)</f>
        <v>214754</v>
      </c>
      <c r="O41" s="48">
        <f t="shared" ref="O41:R41" si="19">SUM(O42)</f>
        <v>504799</v>
      </c>
      <c r="P41" s="48">
        <f t="shared" si="19"/>
        <v>7158476</v>
      </c>
      <c r="Q41" s="48">
        <f t="shared" si="19"/>
        <v>79936</v>
      </c>
      <c r="R41" s="48">
        <f t="shared" si="19"/>
        <v>6338</v>
      </c>
      <c r="S41" s="38">
        <f>SUM(N41:Q41)</f>
        <v>7957965</v>
      </c>
      <c r="T41" s="38">
        <f>SUM(N41:R41)</f>
        <v>7964303</v>
      </c>
      <c r="U41" s="39"/>
      <c r="V41" s="49">
        <f>15604+15097</f>
        <v>30701</v>
      </c>
      <c r="W41" s="39">
        <f t="shared" si="1"/>
        <v>259.2086576984463</v>
      </c>
      <c r="X41" s="39">
        <f t="shared" si="2"/>
        <v>259.41510048532621</v>
      </c>
      <c r="Y41" s="41" t="s">
        <v>36</v>
      </c>
      <c r="Z41" s="41" t="s">
        <v>90</v>
      </c>
      <c r="AB41" s="27"/>
    </row>
    <row r="42" spans="1:28" s="6" customFormat="1" ht="14.5" outlineLevel="1" x14ac:dyDescent="0.35">
      <c r="A42" s="50"/>
      <c r="B42" s="51" t="s">
        <v>91</v>
      </c>
      <c r="C42" s="43"/>
      <c r="D42" s="43"/>
      <c r="E42" s="43"/>
      <c r="F42" s="43"/>
      <c r="G42" s="52"/>
      <c r="H42" s="41"/>
      <c r="I42" s="41"/>
      <c r="J42" s="45"/>
      <c r="K42" s="41"/>
      <c r="L42" s="46"/>
      <c r="M42" s="47"/>
      <c r="N42" s="39">
        <v>214754</v>
      </c>
      <c r="O42" s="39">
        <v>504799</v>
      </c>
      <c r="P42" s="39">
        <v>7158476</v>
      </c>
      <c r="Q42" s="39">
        <v>79936</v>
      </c>
      <c r="R42" s="39">
        <v>6338</v>
      </c>
      <c r="S42" s="39"/>
      <c r="T42" s="39"/>
      <c r="U42" s="30">
        <f>SUM(tbl_SiteCosts4[[#This Row],[Project Mgmt (PMSI)]:[Land/Building]])</f>
        <v>7964303</v>
      </c>
      <c r="V42" s="49"/>
      <c r="W42" s="39"/>
      <c r="X42" s="39"/>
      <c r="Y42" s="53"/>
      <c r="Z42" s="54"/>
      <c r="AB42" s="27"/>
    </row>
    <row r="43" spans="1:28" s="6" customFormat="1" ht="16" outlineLevel="1" x14ac:dyDescent="0.35">
      <c r="A43" s="57"/>
      <c r="B43" s="32" t="s">
        <v>92</v>
      </c>
      <c r="C43" s="33">
        <v>2015</v>
      </c>
      <c r="D43" s="33" t="s">
        <v>93</v>
      </c>
      <c r="E43" s="33">
        <v>108807136</v>
      </c>
      <c r="F43" s="33">
        <v>108807036</v>
      </c>
      <c r="G43" s="56" t="s">
        <v>94</v>
      </c>
      <c r="H43" s="31" t="s">
        <v>31</v>
      </c>
      <c r="I43" s="31" t="s">
        <v>32</v>
      </c>
      <c r="J43" s="35">
        <v>78753</v>
      </c>
      <c r="K43" s="31" t="s">
        <v>33</v>
      </c>
      <c r="L43" s="36" t="s">
        <v>95</v>
      </c>
      <c r="M43" s="37" t="s">
        <v>96</v>
      </c>
      <c r="N43" s="38">
        <f>N44+N48</f>
        <v>263897</v>
      </c>
      <c r="O43" s="38">
        <f t="shared" ref="O43:R43" si="20">O44+O48</f>
        <v>1347709</v>
      </c>
      <c r="P43" s="38">
        <f>P44+P48</f>
        <v>15595768</v>
      </c>
      <c r="Q43" s="38">
        <f t="shared" si="20"/>
        <v>221695</v>
      </c>
      <c r="R43" s="38">
        <f t="shared" si="20"/>
        <v>5743958</v>
      </c>
      <c r="S43" s="38">
        <f>SUM(N43:Q43)</f>
        <v>17429069</v>
      </c>
      <c r="T43" s="38">
        <f>SUM(N43:R43)</f>
        <v>23173027</v>
      </c>
      <c r="U43" s="39"/>
      <c r="V43" s="40">
        <v>97788</v>
      </c>
      <c r="W43" s="39">
        <f t="shared" si="1"/>
        <v>178.23320857364911</v>
      </c>
      <c r="X43" s="39">
        <f t="shared" si="2"/>
        <v>236.97209269030964</v>
      </c>
      <c r="Y43" s="41"/>
      <c r="Z43" s="41"/>
      <c r="AB43" s="27"/>
    </row>
    <row r="44" spans="1:28" s="6" customFormat="1" ht="16" outlineLevel="1" x14ac:dyDescent="0.35">
      <c r="A44" s="57"/>
      <c r="B44" s="55" t="s">
        <v>97</v>
      </c>
      <c r="C44" s="33"/>
      <c r="D44" s="33"/>
      <c r="E44" s="33"/>
      <c r="F44" s="33"/>
      <c r="G44" s="34"/>
      <c r="H44" s="31"/>
      <c r="I44" s="31"/>
      <c r="J44" s="35"/>
      <c r="K44" s="35"/>
      <c r="L44" s="36"/>
      <c r="M44" s="37"/>
      <c r="N44" s="48">
        <f>SUM(N45:N47)</f>
        <v>151714</v>
      </c>
      <c r="O44" s="48">
        <f t="shared" ref="O44:R44" si="21">SUM(O45:O47)</f>
        <v>764758</v>
      </c>
      <c r="P44" s="48">
        <f>SUM(P45:P47)</f>
        <v>9277421</v>
      </c>
      <c r="Q44" s="48">
        <f t="shared" si="21"/>
        <v>205945</v>
      </c>
      <c r="R44" s="48">
        <f t="shared" si="21"/>
        <v>5734722</v>
      </c>
      <c r="S44" s="38">
        <f>SUM(N44:Q44)</f>
        <v>10399838</v>
      </c>
      <c r="T44" s="38">
        <f>SUM(N44:R44)</f>
        <v>16134560</v>
      </c>
      <c r="U44" s="39"/>
      <c r="V44" s="49">
        <v>73000</v>
      </c>
      <c r="W44" s="39">
        <f t="shared" si="1"/>
        <v>142.46353424657534</v>
      </c>
      <c r="X44" s="39">
        <f t="shared" si="2"/>
        <v>221.02136986301369</v>
      </c>
      <c r="Y44" s="41" t="s">
        <v>36</v>
      </c>
      <c r="Z44" s="41" t="s">
        <v>98</v>
      </c>
      <c r="AB44" s="27"/>
    </row>
    <row r="45" spans="1:28" s="6" customFormat="1" ht="14.5" outlineLevel="1" x14ac:dyDescent="0.35">
      <c r="A45" s="50"/>
      <c r="B45" s="51" t="s">
        <v>38</v>
      </c>
      <c r="C45" s="43"/>
      <c r="D45" s="43"/>
      <c r="E45" s="43"/>
      <c r="F45" s="43"/>
      <c r="G45" s="52"/>
      <c r="H45" s="41"/>
      <c r="I45" s="41"/>
      <c r="J45" s="45"/>
      <c r="K45" s="41"/>
      <c r="L45" s="46"/>
      <c r="M45" s="47"/>
      <c r="N45" s="39"/>
      <c r="O45" s="39"/>
      <c r="P45" s="39">
        <v>304021</v>
      </c>
      <c r="Q45" s="39"/>
      <c r="R45" s="39"/>
      <c r="S45" s="39"/>
      <c r="T45" s="39"/>
      <c r="U45" s="30">
        <f>SUM(tbl_SiteCosts4[[#This Row],[Project Mgmt (PMSI)]:[Land/Building]])</f>
        <v>304021</v>
      </c>
      <c r="V45" s="49"/>
      <c r="W45" s="39"/>
      <c r="X45" s="39"/>
      <c r="Y45" s="53"/>
      <c r="Z45" s="54"/>
      <c r="AB45" s="27"/>
    </row>
    <row r="46" spans="1:28" s="6" customFormat="1" ht="14.5" outlineLevel="1" x14ac:dyDescent="0.35">
      <c r="A46" s="50"/>
      <c r="B46" s="51" t="s">
        <v>68</v>
      </c>
      <c r="C46" s="43"/>
      <c r="D46" s="43"/>
      <c r="E46" s="43"/>
      <c r="F46" s="43"/>
      <c r="G46" s="52"/>
      <c r="H46" s="41"/>
      <c r="I46" s="41"/>
      <c r="J46" s="45"/>
      <c r="K46" s="41"/>
      <c r="L46" s="46"/>
      <c r="M46" s="47"/>
      <c r="N46" s="39">
        <v>151714</v>
      </c>
      <c r="O46" s="39">
        <v>751567</v>
      </c>
      <c r="P46" s="39">
        <v>8973400</v>
      </c>
      <c r="Q46" s="39">
        <v>205945</v>
      </c>
      <c r="R46" s="39">
        <v>5734722</v>
      </c>
      <c r="S46" s="39"/>
      <c r="T46" s="39"/>
      <c r="U46" s="30">
        <f>SUM(tbl_SiteCosts4[[#This Row],[Project Mgmt (PMSI)]:[Land/Building]])</f>
        <v>15817348</v>
      </c>
      <c r="V46" s="49"/>
      <c r="W46" s="39"/>
      <c r="X46" s="39"/>
      <c r="Y46" s="53"/>
      <c r="Z46" s="54"/>
      <c r="AB46" s="27"/>
    </row>
    <row r="47" spans="1:28" s="6" customFormat="1" ht="14.5" outlineLevel="1" x14ac:dyDescent="0.35">
      <c r="A47" s="50"/>
      <c r="B47" s="58" t="s">
        <v>50</v>
      </c>
      <c r="C47" s="43"/>
      <c r="D47" s="43"/>
      <c r="E47" s="43"/>
      <c r="F47" s="43"/>
      <c r="G47" s="52"/>
      <c r="H47" s="41"/>
      <c r="I47" s="41"/>
      <c r="J47" s="45"/>
      <c r="K47" s="41"/>
      <c r="L47" s="46"/>
      <c r="M47" s="47"/>
      <c r="N47" s="39"/>
      <c r="O47" s="39">
        <v>13191</v>
      </c>
      <c r="P47" s="39"/>
      <c r="Q47" s="39"/>
      <c r="R47" s="39"/>
      <c r="S47" s="39"/>
      <c r="T47" s="39"/>
      <c r="U47" s="30">
        <f>SUM(tbl_SiteCosts4[[#This Row],[Project Mgmt (PMSI)]:[Land/Building]])</f>
        <v>13191</v>
      </c>
      <c r="V47" s="49"/>
      <c r="W47" s="39"/>
      <c r="X47" s="39"/>
      <c r="Y47" s="53"/>
      <c r="Z47" s="53"/>
      <c r="AB47" s="27"/>
    </row>
    <row r="48" spans="1:28" s="6" customFormat="1" ht="16" outlineLevel="1" x14ac:dyDescent="0.35">
      <c r="A48" s="57"/>
      <c r="B48" s="55" t="s">
        <v>99</v>
      </c>
      <c r="C48" s="33"/>
      <c r="D48" s="33"/>
      <c r="E48" s="33"/>
      <c r="F48" s="33"/>
      <c r="G48" s="34"/>
      <c r="H48" s="31"/>
      <c r="I48" s="31"/>
      <c r="J48" s="35"/>
      <c r="K48" s="35"/>
      <c r="L48" s="36"/>
      <c r="M48" s="37"/>
      <c r="N48" s="48">
        <f>SUM(N49:N53)</f>
        <v>112183</v>
      </c>
      <c r="O48" s="48">
        <f t="shared" ref="O48:R48" si="22">SUM(O49:O53)</f>
        <v>582951</v>
      </c>
      <c r="P48" s="48">
        <f t="shared" si="22"/>
        <v>6318347</v>
      </c>
      <c r="Q48" s="48">
        <f t="shared" si="22"/>
        <v>15750</v>
      </c>
      <c r="R48" s="48">
        <f t="shared" si="22"/>
        <v>9236</v>
      </c>
      <c r="S48" s="38">
        <f>SUM(N48:Q48)</f>
        <v>7029231</v>
      </c>
      <c r="T48" s="38">
        <f>SUM(N48:R48)</f>
        <v>7038467</v>
      </c>
      <c r="U48" s="39"/>
      <c r="V48" s="49">
        <v>32151</v>
      </c>
      <c r="W48" s="39">
        <f t="shared" si="1"/>
        <v>218.63179994401418</v>
      </c>
      <c r="X48" s="39">
        <f t="shared" si="2"/>
        <v>218.91906939130976</v>
      </c>
      <c r="Y48" s="41" t="s">
        <v>36</v>
      </c>
      <c r="Z48" s="41" t="s">
        <v>88</v>
      </c>
      <c r="AB48" s="27"/>
    </row>
    <row r="49" spans="1:28" s="6" customFormat="1" ht="14.5" outlineLevel="1" x14ac:dyDescent="0.35">
      <c r="A49" s="50"/>
      <c r="B49" s="51" t="s">
        <v>38</v>
      </c>
      <c r="C49" s="43"/>
      <c r="D49" s="43"/>
      <c r="E49" s="43"/>
      <c r="F49" s="43"/>
      <c r="G49" s="52"/>
      <c r="H49" s="41"/>
      <c r="I49" s="41"/>
      <c r="J49" s="45"/>
      <c r="K49" s="41"/>
      <c r="L49" s="46"/>
      <c r="M49" s="47"/>
      <c r="N49" s="39"/>
      <c r="O49" s="39"/>
      <c r="P49" s="39">
        <v>82757</v>
      </c>
      <c r="Q49" s="39"/>
      <c r="R49" s="39"/>
      <c r="S49" s="39"/>
      <c r="T49" s="39"/>
      <c r="U49" s="30">
        <f>SUM(tbl_SiteCosts4[[#This Row],[Project Mgmt (PMSI)]:[Land/Building]])</f>
        <v>82757</v>
      </c>
      <c r="V49" s="49"/>
      <c r="W49" s="39"/>
      <c r="X49" s="39"/>
      <c r="Y49" s="53"/>
      <c r="Z49" s="54"/>
      <c r="AB49" s="27"/>
    </row>
    <row r="50" spans="1:28" s="6" customFormat="1" ht="14.5" x14ac:dyDescent="0.35">
      <c r="A50" s="50"/>
      <c r="B50" s="51" t="s">
        <v>100</v>
      </c>
      <c r="C50" s="43"/>
      <c r="D50" s="43"/>
      <c r="E50" s="43"/>
      <c r="F50" s="43"/>
      <c r="G50" s="52"/>
      <c r="H50" s="41"/>
      <c r="I50" s="41"/>
      <c r="J50" s="45"/>
      <c r="K50" s="41"/>
      <c r="L50" s="46"/>
      <c r="M50" s="47"/>
      <c r="N50" s="39"/>
      <c r="O50" s="39"/>
      <c r="P50" s="39">
        <v>181600</v>
      </c>
      <c r="Q50" s="39"/>
      <c r="R50" s="39"/>
      <c r="S50" s="39"/>
      <c r="T50" s="39"/>
      <c r="U50" s="30">
        <f>SUM(tbl_SiteCosts4[[#This Row],[Project Mgmt (PMSI)]:[Land/Building]])</f>
        <v>181600</v>
      </c>
      <c r="V50" s="49"/>
      <c r="W50" s="39"/>
      <c r="X50" s="39"/>
      <c r="Y50" s="53"/>
      <c r="Z50" s="54"/>
      <c r="AB50" s="27"/>
    </row>
    <row r="51" spans="1:28" s="6" customFormat="1" ht="14.5" x14ac:dyDescent="0.35">
      <c r="A51" s="50"/>
      <c r="B51" s="51" t="s">
        <v>68</v>
      </c>
      <c r="C51" s="43"/>
      <c r="D51" s="43"/>
      <c r="E51" s="43"/>
      <c r="F51" s="43"/>
      <c r="G51" s="52"/>
      <c r="H51" s="41"/>
      <c r="I51" s="41"/>
      <c r="J51" s="45"/>
      <c r="K51" s="41"/>
      <c r="L51" s="46"/>
      <c r="M51" s="47"/>
      <c r="N51" s="39"/>
      <c r="O51" s="39"/>
      <c r="P51" s="39">
        <v>770000</v>
      </c>
      <c r="Q51" s="39"/>
      <c r="R51" s="39"/>
      <c r="S51" s="39"/>
      <c r="T51" s="39"/>
      <c r="U51" s="30">
        <f>SUM(tbl_SiteCosts4[[#This Row],[Project Mgmt (PMSI)]:[Land/Building]])</f>
        <v>770000</v>
      </c>
      <c r="V51" s="49"/>
      <c r="W51" s="39"/>
      <c r="X51" s="39"/>
      <c r="Y51" s="53"/>
      <c r="Z51" s="54"/>
      <c r="AB51" s="27"/>
    </row>
    <row r="52" spans="1:28" s="6" customFormat="1" ht="14.5" x14ac:dyDescent="0.35">
      <c r="A52" s="50"/>
      <c r="B52" s="51" t="s">
        <v>101</v>
      </c>
      <c r="C52" s="43"/>
      <c r="D52" s="43"/>
      <c r="E52" s="43"/>
      <c r="F52" s="43"/>
      <c r="G52" s="52"/>
      <c r="H52" s="41"/>
      <c r="I52" s="41"/>
      <c r="J52" s="45"/>
      <c r="K52" s="41"/>
      <c r="L52" s="46"/>
      <c r="M52" s="47"/>
      <c r="N52" s="39"/>
      <c r="O52" s="39"/>
      <c r="P52" s="39">
        <v>92150</v>
      </c>
      <c r="Q52" s="39"/>
      <c r="R52" s="39"/>
      <c r="S52" s="39"/>
      <c r="T52" s="39"/>
      <c r="U52" s="30">
        <f>SUM(tbl_SiteCosts4[[#This Row],[Project Mgmt (PMSI)]:[Land/Building]])</f>
        <v>92150</v>
      </c>
      <c r="V52" s="49"/>
      <c r="W52" s="39"/>
      <c r="X52" s="39"/>
      <c r="Y52" s="53"/>
      <c r="Z52" s="54"/>
      <c r="AB52" s="27"/>
    </row>
    <row r="53" spans="1:28" s="6" customFormat="1" ht="14.5" outlineLevel="1" x14ac:dyDescent="0.35">
      <c r="A53" s="50"/>
      <c r="B53" s="51" t="s">
        <v>102</v>
      </c>
      <c r="C53" s="43"/>
      <c r="D53" s="43"/>
      <c r="E53" s="43"/>
      <c r="F53" s="43"/>
      <c r="G53" s="52"/>
      <c r="H53" s="41"/>
      <c r="I53" s="41"/>
      <c r="J53" s="45"/>
      <c r="K53" s="41"/>
      <c r="L53" s="46"/>
      <c r="M53" s="47"/>
      <c r="N53" s="39">
        <v>112183</v>
      </c>
      <c r="O53" s="39">
        <v>582951</v>
      </c>
      <c r="P53" s="39">
        <f>5186990+4850</f>
        <v>5191840</v>
      </c>
      <c r="Q53" s="39">
        <v>15750</v>
      </c>
      <c r="R53" s="39">
        <v>9236</v>
      </c>
      <c r="S53" s="39"/>
      <c r="T53" s="39"/>
      <c r="U53" s="30">
        <f>SUM(tbl_SiteCosts4[[#This Row],[Project Mgmt (PMSI)]:[Land/Building]])</f>
        <v>5911960</v>
      </c>
      <c r="V53" s="49"/>
      <c r="W53" s="39"/>
      <c r="X53" s="39"/>
      <c r="Y53" s="53"/>
      <c r="Z53" s="54"/>
      <c r="AB53" s="27"/>
    </row>
    <row r="54" spans="1:28" s="6" customFormat="1" ht="15" customHeight="1" x14ac:dyDescent="0.35">
      <c r="A54" s="20"/>
      <c r="B54" s="59"/>
      <c r="C54" s="60"/>
      <c r="D54" s="60"/>
      <c r="E54" s="60"/>
      <c r="F54" s="60"/>
      <c r="G54" s="61"/>
      <c r="H54" s="61"/>
      <c r="I54" s="61"/>
      <c r="J54" s="61"/>
      <c r="K54" s="27"/>
      <c r="L54" s="27"/>
      <c r="M54" s="27"/>
      <c r="N54" s="27"/>
      <c r="O54" s="27"/>
      <c r="P54" s="5"/>
      <c r="Q54" s="5"/>
      <c r="R54" s="27"/>
      <c r="S54" s="27"/>
      <c r="T54" s="27"/>
      <c r="U54" s="27"/>
      <c r="V54" s="27"/>
      <c r="W54" s="27"/>
      <c r="X54" s="27"/>
      <c r="Y54" s="27"/>
      <c r="Z54" s="27"/>
      <c r="AB54" s="27"/>
    </row>
    <row r="55" spans="1:28" s="6" customFormat="1" ht="15" customHeight="1" x14ac:dyDescent="0.35">
      <c r="A55" s="20"/>
      <c r="B55" s="59"/>
      <c r="C55" s="60"/>
      <c r="D55" s="60"/>
      <c r="E55" s="60"/>
      <c r="F55" s="60"/>
      <c r="G55" s="61"/>
      <c r="H55" s="61"/>
      <c r="I55" s="61"/>
      <c r="J55" s="61"/>
      <c r="K55" s="27"/>
      <c r="L55" s="27"/>
      <c r="M55" s="27"/>
      <c r="N55" s="27"/>
      <c r="O55" s="27"/>
      <c r="P55" s="5"/>
      <c r="Q55" s="5"/>
      <c r="R55" s="27"/>
      <c r="S55" s="27"/>
      <c r="T55" s="27"/>
      <c r="U55" s="27"/>
      <c r="V55" s="27"/>
      <c r="W55" s="27"/>
      <c r="X55" s="27"/>
      <c r="Y55" s="27"/>
      <c r="Z55" s="27"/>
      <c r="AB55" s="27"/>
    </row>
    <row r="56" spans="1:28" s="6" customFormat="1" ht="15" customHeight="1" x14ac:dyDescent="0.35">
      <c r="A56" s="20"/>
      <c r="B56" s="59"/>
      <c r="C56" s="60"/>
      <c r="D56" s="60"/>
      <c r="E56" s="60"/>
      <c r="F56" s="60"/>
      <c r="G56" s="61"/>
      <c r="H56" s="61"/>
      <c r="I56" s="61"/>
      <c r="J56" s="61"/>
      <c r="K56" s="27"/>
      <c r="L56" s="27"/>
      <c r="M56" s="27"/>
      <c r="N56" s="27"/>
      <c r="O56" s="27"/>
      <c r="P56" s="5"/>
      <c r="Q56" s="5"/>
      <c r="R56" s="27"/>
      <c r="S56" s="27"/>
      <c r="T56" s="27"/>
      <c r="U56" s="27"/>
      <c r="V56" s="27"/>
      <c r="W56" s="27"/>
      <c r="X56" s="27"/>
      <c r="Y56" s="27"/>
      <c r="Z56" s="27"/>
      <c r="AB56" s="27"/>
    </row>
    <row r="57" spans="1:28" s="6" customFormat="1" ht="15" customHeight="1" x14ac:dyDescent="0.35">
      <c r="A57" s="20"/>
      <c r="B57" s="59"/>
      <c r="C57" s="60"/>
      <c r="D57" s="60"/>
      <c r="E57" s="60"/>
      <c r="F57" s="60"/>
      <c r="G57" s="61"/>
      <c r="H57" s="61"/>
      <c r="I57" s="61"/>
      <c r="J57" s="61"/>
      <c r="K57" s="27"/>
      <c r="L57" s="27"/>
      <c r="M57" s="27"/>
      <c r="N57" s="27"/>
      <c r="O57" s="27"/>
      <c r="P57" s="5"/>
      <c r="Q57" s="5"/>
      <c r="R57" s="27"/>
      <c r="S57" s="27"/>
      <c r="T57" s="27"/>
      <c r="U57" s="27"/>
      <c r="V57" s="27"/>
      <c r="W57" s="27"/>
      <c r="X57" s="27"/>
      <c r="Y57" s="27"/>
      <c r="Z57" s="27"/>
      <c r="AB57" s="27"/>
    </row>
    <row r="58" spans="1:28" s="6" customFormat="1" ht="15" customHeight="1" x14ac:dyDescent="0.35">
      <c r="A58" s="20"/>
      <c r="B58" s="59"/>
      <c r="C58" s="60"/>
      <c r="D58" s="60"/>
      <c r="E58" s="60"/>
      <c r="F58" s="60"/>
      <c r="G58" s="61"/>
      <c r="H58" s="61"/>
      <c r="I58" s="61"/>
      <c r="J58" s="61"/>
      <c r="K58" s="27"/>
      <c r="L58" s="27"/>
      <c r="M58" s="27"/>
      <c r="N58" s="27"/>
      <c r="O58" s="27"/>
      <c r="P58" s="5"/>
      <c r="Q58" s="5"/>
      <c r="R58" s="27"/>
      <c r="S58" s="27"/>
      <c r="T58" s="27"/>
      <c r="U58" s="27"/>
      <c r="V58" s="27"/>
      <c r="W58" s="27"/>
      <c r="X58" s="27"/>
      <c r="Y58" s="27"/>
      <c r="Z58" s="27"/>
      <c r="AB58" s="27"/>
    </row>
    <row r="59" spans="1:28" s="20" customFormat="1" ht="15" customHeight="1" x14ac:dyDescent="0.35">
      <c r="B59" s="59"/>
      <c r="C59" s="60"/>
      <c r="D59" s="60"/>
      <c r="E59" s="60"/>
      <c r="F59" s="60"/>
      <c r="G59" s="61"/>
      <c r="H59" s="61"/>
      <c r="I59" s="61"/>
      <c r="J59" s="61"/>
      <c r="K59" s="27"/>
      <c r="L59" s="27"/>
      <c r="M59" s="27"/>
      <c r="N59" s="27"/>
      <c r="O59" s="27"/>
      <c r="P59" s="5"/>
      <c r="Q59" s="5"/>
      <c r="R59" s="27"/>
      <c r="S59" s="27"/>
      <c r="T59" s="27"/>
      <c r="U59" s="27"/>
      <c r="V59" s="27"/>
      <c r="W59" s="27"/>
      <c r="X59" s="27"/>
      <c r="Y59" s="27"/>
      <c r="Z59" s="27"/>
      <c r="AA59" s="6"/>
      <c r="AB59" s="27"/>
    </row>
    <row r="60" spans="1:28" s="20" customFormat="1" ht="15" customHeight="1" x14ac:dyDescent="0.35">
      <c r="B60" s="59"/>
      <c r="C60" s="60"/>
      <c r="D60" s="60"/>
      <c r="E60" s="60"/>
      <c r="F60" s="60"/>
      <c r="G60" s="61"/>
      <c r="H60" s="61"/>
      <c r="I60" s="61"/>
      <c r="J60" s="61"/>
      <c r="K60" s="27"/>
      <c r="L60" s="27"/>
      <c r="M60" s="27"/>
      <c r="N60" s="27"/>
      <c r="O60" s="27"/>
      <c r="P60" s="5"/>
      <c r="Q60" s="5"/>
      <c r="R60" s="27"/>
      <c r="S60" s="27"/>
      <c r="T60" s="27"/>
      <c r="U60" s="27"/>
      <c r="V60" s="27"/>
      <c r="W60" s="27"/>
      <c r="X60" s="27"/>
      <c r="Y60" s="27"/>
      <c r="Z60" s="27"/>
      <c r="AA60" s="6"/>
      <c r="AB60" s="27"/>
    </row>
    <row r="61" spans="1:28" s="20" customFormat="1" ht="15" customHeight="1" x14ac:dyDescent="0.35">
      <c r="B61" s="59"/>
      <c r="C61" s="60"/>
      <c r="D61" s="60"/>
      <c r="E61" s="60"/>
      <c r="F61" s="60"/>
      <c r="G61" s="61"/>
      <c r="H61" s="61"/>
      <c r="I61" s="61"/>
      <c r="J61" s="61"/>
      <c r="K61" s="27"/>
      <c r="L61" s="27"/>
      <c r="M61" s="27"/>
      <c r="N61" s="27"/>
      <c r="O61" s="27"/>
      <c r="P61" s="5"/>
      <c r="Q61" s="5"/>
      <c r="R61" s="27"/>
      <c r="S61" s="27"/>
      <c r="T61" s="27"/>
      <c r="U61" s="27"/>
      <c r="V61" s="27"/>
      <c r="W61" s="27"/>
      <c r="X61" s="27"/>
      <c r="Y61" s="27"/>
      <c r="Z61" s="27"/>
      <c r="AA61" s="6"/>
      <c r="AB61" s="27"/>
    </row>
    <row r="62" spans="1:28" s="20" customFormat="1" ht="15" customHeight="1" x14ac:dyDescent="0.35">
      <c r="B62" s="59"/>
      <c r="C62" s="60"/>
      <c r="D62" s="60"/>
      <c r="E62" s="60"/>
      <c r="F62" s="60"/>
      <c r="G62" s="61"/>
      <c r="H62" s="61"/>
      <c r="I62" s="61"/>
      <c r="J62" s="61"/>
      <c r="K62" s="27"/>
      <c r="L62" s="27"/>
      <c r="M62" s="27"/>
      <c r="N62" s="27"/>
      <c r="O62" s="27"/>
      <c r="P62" s="5"/>
      <c r="Q62" s="5"/>
      <c r="R62" s="27"/>
      <c r="S62" s="27"/>
      <c r="T62" s="27"/>
      <c r="U62" s="27"/>
      <c r="V62" s="27"/>
      <c r="W62" s="27"/>
      <c r="X62" s="27"/>
      <c r="Y62" s="27"/>
      <c r="Z62" s="27"/>
      <c r="AA62" s="6"/>
      <c r="AB62" s="27"/>
    </row>
    <row r="63" spans="1:28" s="20" customFormat="1" ht="15" customHeight="1" x14ac:dyDescent="0.35">
      <c r="B63" s="59"/>
      <c r="C63" s="60"/>
      <c r="D63" s="60"/>
      <c r="E63" s="60"/>
      <c r="F63" s="60"/>
      <c r="G63" s="61"/>
      <c r="H63" s="61"/>
      <c r="I63" s="61"/>
      <c r="J63" s="61"/>
      <c r="K63" s="27"/>
      <c r="L63" s="27"/>
      <c r="M63" s="27"/>
      <c r="N63" s="27"/>
      <c r="O63" s="27"/>
      <c r="P63" s="5"/>
      <c r="Q63" s="5"/>
      <c r="R63" s="27"/>
      <c r="S63" s="27"/>
      <c r="T63" s="27"/>
      <c r="U63" s="27"/>
      <c r="V63" s="27"/>
      <c r="W63" s="27"/>
      <c r="X63" s="27"/>
      <c r="Y63" s="27"/>
      <c r="Z63" s="27"/>
      <c r="AA63" s="6"/>
      <c r="AB63" s="27"/>
    </row>
    <row r="64" spans="1:28" s="20" customFormat="1" ht="15" customHeight="1" x14ac:dyDescent="0.35">
      <c r="B64" s="59"/>
      <c r="C64" s="60"/>
      <c r="D64" s="60"/>
      <c r="E64" s="60"/>
      <c r="F64" s="60"/>
      <c r="G64" s="61"/>
      <c r="H64" s="61"/>
      <c r="I64" s="61"/>
      <c r="J64" s="61"/>
      <c r="K64" s="27"/>
      <c r="L64" s="27"/>
      <c r="M64" s="27"/>
      <c r="N64" s="27"/>
      <c r="O64" s="27"/>
      <c r="P64" s="5"/>
      <c r="Q64" s="5"/>
      <c r="R64" s="27"/>
      <c r="S64" s="27"/>
      <c r="T64" s="27"/>
      <c r="U64" s="27"/>
      <c r="V64" s="27"/>
      <c r="W64" s="27"/>
      <c r="X64" s="27"/>
      <c r="Y64" s="27"/>
      <c r="Z64" s="27"/>
      <c r="AA64" s="6"/>
      <c r="AB64" s="27"/>
    </row>
    <row r="65" spans="2:28" s="20" customFormat="1" ht="15" customHeight="1" x14ac:dyDescent="0.35">
      <c r="B65" s="59"/>
      <c r="C65" s="60"/>
      <c r="D65" s="60"/>
      <c r="E65" s="60"/>
      <c r="F65" s="60"/>
      <c r="G65" s="61"/>
      <c r="H65" s="61"/>
      <c r="I65" s="61"/>
      <c r="J65" s="61"/>
      <c r="K65" s="27"/>
      <c r="L65" s="27"/>
      <c r="M65" s="27"/>
      <c r="N65" s="27"/>
      <c r="O65" s="27"/>
      <c r="P65" s="5"/>
      <c r="Q65" s="5"/>
      <c r="R65" s="27"/>
      <c r="S65" s="27"/>
      <c r="T65" s="27"/>
      <c r="U65" s="27"/>
      <c r="V65" s="27"/>
      <c r="W65" s="27"/>
      <c r="X65" s="27"/>
      <c r="Y65" s="27"/>
      <c r="Z65" s="27"/>
      <c r="AA65" s="6"/>
      <c r="AB65" s="27"/>
    </row>
    <row r="66" spans="2:28" s="20" customFormat="1" ht="15" customHeight="1" x14ac:dyDescent="0.35">
      <c r="B66" s="59"/>
      <c r="C66" s="60"/>
      <c r="D66" s="60"/>
      <c r="E66" s="60"/>
      <c r="F66" s="60"/>
      <c r="G66" s="61"/>
      <c r="H66" s="61"/>
      <c r="I66" s="61"/>
      <c r="J66" s="61"/>
      <c r="K66" s="27"/>
      <c r="L66" s="27"/>
      <c r="M66" s="27"/>
      <c r="N66" s="27"/>
      <c r="O66" s="27"/>
      <c r="P66" s="5"/>
      <c r="Q66" s="5"/>
      <c r="R66" s="27"/>
      <c r="S66" s="27"/>
      <c r="T66" s="27"/>
      <c r="U66" s="27"/>
      <c r="V66" s="27"/>
      <c r="W66" s="27"/>
      <c r="X66" s="27"/>
      <c r="Y66" s="27"/>
      <c r="Z66" s="27"/>
      <c r="AA66" s="6"/>
      <c r="AB66" s="27"/>
    </row>
    <row r="67" spans="2:28" s="20" customFormat="1" ht="15" customHeight="1" x14ac:dyDescent="0.35">
      <c r="B67" s="59"/>
      <c r="C67" s="60"/>
      <c r="D67" s="60"/>
      <c r="E67" s="60"/>
      <c r="F67" s="60"/>
      <c r="G67" s="61"/>
      <c r="H67" s="61"/>
      <c r="I67" s="61"/>
      <c r="J67" s="61"/>
      <c r="K67" s="27"/>
      <c r="L67" s="27"/>
      <c r="M67" s="27"/>
      <c r="N67" s="27"/>
      <c r="O67" s="27"/>
      <c r="P67" s="5"/>
      <c r="Q67" s="5"/>
      <c r="R67" s="27"/>
      <c r="S67" s="27"/>
      <c r="T67" s="27"/>
      <c r="U67" s="27"/>
      <c r="V67" s="27"/>
      <c r="W67" s="27"/>
      <c r="X67" s="27"/>
      <c r="Y67" s="27"/>
      <c r="Z67" s="27"/>
      <c r="AA67" s="6"/>
      <c r="AB67" s="27"/>
    </row>
    <row r="68" spans="2:28" s="20" customFormat="1" ht="15" customHeight="1" x14ac:dyDescent="0.35">
      <c r="B68" s="59"/>
      <c r="C68" s="60"/>
      <c r="D68" s="60"/>
      <c r="E68" s="60"/>
      <c r="F68" s="60"/>
      <c r="G68" s="61"/>
      <c r="H68" s="61"/>
      <c r="I68" s="61"/>
      <c r="J68" s="61"/>
      <c r="K68" s="27"/>
      <c r="L68" s="27"/>
      <c r="M68" s="27"/>
      <c r="N68" s="27"/>
      <c r="O68" s="27"/>
      <c r="P68" s="5"/>
      <c r="Q68" s="5"/>
      <c r="R68" s="27"/>
      <c r="S68" s="27"/>
      <c r="T68" s="27"/>
      <c r="U68" s="27"/>
      <c r="V68" s="27"/>
      <c r="W68" s="27"/>
      <c r="X68" s="27"/>
      <c r="Y68" s="27"/>
      <c r="Z68" s="27"/>
      <c r="AA68" s="6"/>
      <c r="AB68" s="27"/>
    </row>
    <row r="69" spans="2:28" s="20" customFormat="1" ht="15" customHeight="1" x14ac:dyDescent="0.35">
      <c r="B69" s="59"/>
      <c r="C69" s="60"/>
      <c r="D69" s="60"/>
      <c r="E69" s="60"/>
      <c r="F69" s="60"/>
      <c r="G69" s="61"/>
      <c r="H69" s="61"/>
      <c r="I69" s="61"/>
      <c r="J69" s="61"/>
      <c r="K69" s="27"/>
      <c r="L69" s="27"/>
      <c r="M69" s="27"/>
      <c r="N69" s="27"/>
      <c r="O69" s="27"/>
      <c r="P69" s="5"/>
      <c r="Q69" s="5"/>
      <c r="R69" s="27"/>
      <c r="S69" s="27"/>
      <c r="T69" s="27"/>
      <c r="U69" s="27"/>
      <c r="V69" s="27"/>
      <c r="W69" s="27"/>
      <c r="X69" s="27"/>
      <c r="Y69" s="27"/>
      <c r="Z69" s="27"/>
      <c r="AA69" s="6"/>
      <c r="AB69" s="27"/>
    </row>
    <row r="70" spans="2:28" s="20" customFormat="1" ht="15" customHeight="1" x14ac:dyDescent="0.35">
      <c r="B70" s="59"/>
      <c r="C70" s="60"/>
      <c r="D70" s="60"/>
      <c r="E70" s="60"/>
      <c r="F70" s="60"/>
      <c r="G70" s="61"/>
      <c r="H70" s="61"/>
      <c r="I70" s="61"/>
      <c r="J70" s="61"/>
      <c r="K70" s="27"/>
      <c r="L70" s="27"/>
      <c r="M70" s="27"/>
      <c r="N70" s="27"/>
      <c r="O70" s="27"/>
      <c r="P70" s="5"/>
      <c r="Q70" s="5"/>
      <c r="R70" s="27"/>
      <c r="S70" s="27"/>
      <c r="T70" s="27"/>
      <c r="U70" s="27"/>
      <c r="V70" s="27"/>
      <c r="W70" s="27"/>
      <c r="X70" s="27"/>
      <c r="Y70" s="27"/>
      <c r="Z70" s="27"/>
      <c r="AA70" s="6"/>
      <c r="AB70" s="27"/>
    </row>
    <row r="71" spans="2:28" s="20" customFormat="1" ht="15" customHeight="1" x14ac:dyDescent="0.35">
      <c r="B71" s="59"/>
      <c r="C71" s="60"/>
      <c r="D71" s="60"/>
      <c r="E71" s="60"/>
      <c r="F71" s="60"/>
      <c r="G71" s="61"/>
      <c r="H71" s="61"/>
      <c r="I71" s="61"/>
      <c r="J71" s="61"/>
      <c r="K71" s="27"/>
      <c r="L71" s="27"/>
      <c r="M71" s="27"/>
      <c r="N71" s="27"/>
      <c r="O71" s="27"/>
      <c r="P71" s="5"/>
      <c r="Q71" s="5"/>
      <c r="R71" s="27"/>
      <c r="S71" s="27"/>
      <c r="T71" s="27"/>
      <c r="U71" s="27"/>
      <c r="V71" s="27"/>
      <c r="W71" s="27"/>
      <c r="X71" s="27"/>
      <c r="Y71" s="27"/>
      <c r="Z71" s="27"/>
      <c r="AA71" s="6"/>
      <c r="AB71" s="27"/>
    </row>
    <row r="72" spans="2:28" s="20" customFormat="1" ht="15" customHeight="1" x14ac:dyDescent="0.35">
      <c r="B72" s="59"/>
      <c r="C72" s="60"/>
      <c r="D72" s="60"/>
      <c r="E72" s="60"/>
      <c r="F72" s="60"/>
      <c r="G72" s="61"/>
      <c r="H72" s="61"/>
      <c r="I72" s="61"/>
      <c r="J72" s="61"/>
      <c r="K72" s="27"/>
      <c r="L72" s="27"/>
      <c r="M72" s="27"/>
      <c r="N72" s="27"/>
      <c r="O72" s="27"/>
      <c r="P72" s="5"/>
      <c r="Q72" s="5"/>
      <c r="R72" s="27"/>
      <c r="S72" s="27"/>
      <c r="T72" s="27"/>
      <c r="U72" s="27"/>
      <c r="V72" s="27"/>
      <c r="W72" s="27"/>
      <c r="X72" s="27"/>
      <c r="Y72" s="27"/>
      <c r="Z72" s="27"/>
      <c r="AA72" s="6"/>
      <c r="AB72" s="27"/>
    </row>
    <row r="73" spans="2:28" s="20" customFormat="1" ht="15" customHeight="1" x14ac:dyDescent="0.35">
      <c r="B73" s="59"/>
      <c r="C73" s="60"/>
      <c r="D73" s="60"/>
      <c r="E73" s="60"/>
      <c r="F73" s="60"/>
      <c r="G73" s="61"/>
      <c r="H73" s="61"/>
      <c r="I73" s="61"/>
      <c r="J73" s="61"/>
      <c r="K73" s="27"/>
      <c r="L73" s="27"/>
      <c r="M73" s="27"/>
      <c r="N73" s="27"/>
      <c r="O73" s="27"/>
      <c r="P73" s="5"/>
      <c r="Q73" s="5"/>
      <c r="R73" s="27"/>
      <c r="S73" s="27"/>
      <c r="T73" s="27"/>
      <c r="U73" s="27"/>
      <c r="V73" s="27"/>
      <c r="W73" s="27"/>
      <c r="X73" s="27"/>
      <c r="Y73" s="27"/>
      <c r="Z73" s="27"/>
      <c r="AA73" s="6"/>
      <c r="AB73" s="27"/>
    </row>
  </sheetData>
  <hyperlinks>
    <hyperlink ref="G22" r:id="rId1" xr:uid="{39359F5F-FEF0-43A2-8A91-67A0D57E30B6}"/>
    <hyperlink ref="G43" r:id="rId2" xr:uid="{6B4F5998-2D54-4A48-87E2-7216C6EA34FC}"/>
    <hyperlink ref="G12" r:id="rId3" xr:uid="{D126B4DD-E9F4-45C8-920D-E6DE76D50018}"/>
    <hyperlink ref="G16" r:id="rId4" xr:uid="{1D8D1B17-3B24-4854-8319-74A9A3FBDDDA}"/>
    <hyperlink ref="G5" r:id="rId5" xr:uid="{4767429F-0F23-4BDD-80CC-6ED11A8DB1D0}"/>
    <hyperlink ref="G26" r:id="rId6" xr:uid="{E945F39F-2DA7-46F8-9217-4F25E173C206}"/>
    <hyperlink ref="G38" r:id="rId7" xr:uid="{0E18B045-F7A4-4D45-B06E-E9EE0AC5E1D8}"/>
    <hyperlink ref="G33" r:id="rId8" display="1901 E Wells Branch Pkwy" xr:uid="{69DC699E-1C70-4999-8DAD-A1C004036C66}"/>
  </hyperlinks>
  <printOptions horizontalCentered="1" verticalCentered="1"/>
  <pageMargins left="0.7" right="0.7" top="0.15" bottom="0.15" header="0.3" footer="0.3"/>
  <pageSetup scale="14" fitToWidth="0" orientation="landscape" r:id="rId9"/>
  <drawing r:id="rId10"/>
  <legacyDrawing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Austin Campuses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Almazan</dc:creator>
  <cp:lastModifiedBy>Tracy Almazan</cp:lastModifiedBy>
  <dcterms:created xsi:type="dcterms:W3CDTF">2026-02-26T22:19:52Z</dcterms:created>
  <dcterms:modified xsi:type="dcterms:W3CDTF">2026-02-26T22:20:53Z</dcterms:modified>
</cp:coreProperties>
</file>